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https://ibm-my.sharepoint.com/personal/rnm_br_ibm_com/Documents/Documents/Pessoal/Projetos/Prompt/"/>
    </mc:Choice>
  </mc:AlternateContent>
  <xr:revisionPtr revIDLastSave="0" documentId="8_{C7D345FF-ED4D-714D-9A17-D6631A5F6E84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Premissas" sheetId="1" r:id="rId1"/>
    <sheet name="Operações" sheetId="2" r:id="rId2"/>
    <sheet name="Mês a mês" sheetId="3" r:id="rId3"/>
    <sheet name="Por perfil" sheetId="4" r:id="rId4"/>
    <sheet name="Sensibilidade" sheetId="5" r:id="rId5"/>
  </sheets>
  <definedNames>
    <definedName name="_xlnm._FilterDatabase" localSheetId="1" hidden="1">Operações!$A$1:$P$290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4" l="1"/>
  <c r="E10" i="4" s="1"/>
  <c r="C10" i="4"/>
  <c r="F10" i="4" s="1"/>
  <c r="B10" i="4"/>
  <c r="D9" i="4"/>
  <c r="E9" i="4" s="1"/>
  <c r="C9" i="4"/>
  <c r="F9" i="4" s="1"/>
  <c r="B9" i="4"/>
  <c r="F8" i="4"/>
  <c r="D8" i="4"/>
  <c r="C8" i="4"/>
  <c r="B8" i="4"/>
  <c r="E7" i="4"/>
  <c r="D7" i="4"/>
  <c r="C7" i="4"/>
  <c r="F7" i="4" s="1"/>
  <c r="B7" i="4"/>
  <c r="D6" i="4"/>
  <c r="E6" i="4" s="1"/>
  <c r="C6" i="4"/>
  <c r="F6" i="4" s="1"/>
  <c r="B6" i="4"/>
  <c r="D5" i="4"/>
  <c r="C5" i="4"/>
  <c r="F5" i="4" s="1"/>
  <c r="B5" i="4"/>
  <c r="F4" i="4"/>
  <c r="E4" i="4"/>
  <c r="D4" i="4"/>
  <c r="C4" i="4"/>
  <c r="B4" i="4"/>
  <c r="E11" i="3"/>
  <c r="D11" i="3"/>
  <c r="F11" i="3" s="1"/>
  <c r="E10" i="3"/>
  <c r="F10" i="3" s="1"/>
  <c r="D10" i="3"/>
  <c r="F9" i="3"/>
  <c r="E9" i="3"/>
  <c r="D9" i="3"/>
  <c r="E8" i="3"/>
  <c r="D8" i="3"/>
  <c r="F8" i="3" s="1"/>
  <c r="E7" i="3"/>
  <c r="D7" i="3"/>
  <c r="F7" i="3" s="1"/>
  <c r="E6" i="3"/>
  <c r="D6" i="3"/>
  <c r="D12" i="3" s="1"/>
  <c r="F5" i="3"/>
  <c r="E5" i="3"/>
  <c r="D5" i="3"/>
  <c r="E4" i="3"/>
  <c r="E12" i="3" s="1"/>
  <c r="D4" i="3"/>
  <c r="N290" i="2"/>
  <c r="O290" i="2" s="1"/>
  <c r="N289" i="2"/>
  <c r="O289" i="2" s="1"/>
  <c r="O288" i="2"/>
  <c r="N288" i="2"/>
  <c r="O287" i="2"/>
  <c r="N287" i="2"/>
  <c r="N286" i="2"/>
  <c r="O286" i="2" s="1"/>
  <c r="N285" i="2"/>
  <c r="O285" i="2" s="1"/>
  <c r="O284" i="2"/>
  <c r="N284" i="2"/>
  <c r="O283" i="2"/>
  <c r="N283" i="2"/>
  <c r="N282" i="2"/>
  <c r="O282" i="2" s="1"/>
  <c r="N281" i="2"/>
  <c r="O281" i="2" s="1"/>
  <c r="O280" i="2"/>
  <c r="N280" i="2"/>
  <c r="O279" i="2"/>
  <c r="N279" i="2"/>
  <c r="N278" i="2"/>
  <c r="O278" i="2" s="1"/>
  <c r="N277" i="2"/>
  <c r="O277" i="2" s="1"/>
  <c r="N276" i="2"/>
  <c r="O276" i="2" s="1"/>
  <c r="G11" i="3" s="1"/>
  <c r="H11" i="3" s="1"/>
  <c r="N275" i="2"/>
  <c r="O275" i="2" s="1"/>
  <c r="N274" i="2"/>
  <c r="O274" i="2" s="1"/>
  <c r="O273" i="2"/>
  <c r="N273" i="2"/>
  <c r="O272" i="2"/>
  <c r="N272" i="2"/>
  <c r="O271" i="2"/>
  <c r="G10" i="3" s="1"/>
  <c r="H10" i="3" s="1"/>
  <c r="N271" i="2"/>
  <c r="O270" i="2"/>
  <c r="N270" i="2"/>
  <c r="N269" i="2"/>
  <c r="O269" i="2" s="1"/>
  <c r="O268" i="2"/>
  <c r="N268" i="2"/>
  <c r="N267" i="2"/>
  <c r="O267" i="2" s="1"/>
  <c r="N266" i="2"/>
  <c r="O266" i="2" s="1"/>
  <c r="N265" i="2"/>
  <c r="O265" i="2" s="1"/>
  <c r="O264" i="2"/>
  <c r="N264" i="2"/>
  <c r="N263" i="2"/>
  <c r="O263" i="2" s="1"/>
  <c r="N262" i="2"/>
  <c r="O262" i="2" s="1"/>
  <c r="N261" i="2"/>
  <c r="O261" i="2" s="1"/>
  <c r="O260" i="2"/>
  <c r="N260" i="2"/>
  <c r="N259" i="2"/>
  <c r="O259" i="2" s="1"/>
  <c r="N258" i="2"/>
  <c r="O258" i="2" s="1"/>
  <c r="N257" i="2"/>
  <c r="O257" i="2" s="1"/>
  <c r="O256" i="2"/>
  <c r="N256" i="2"/>
  <c r="O255" i="2"/>
  <c r="N255" i="2"/>
  <c r="N254" i="2"/>
  <c r="O254" i="2" s="1"/>
  <c r="N253" i="2"/>
  <c r="O253" i="2" s="1"/>
  <c r="O252" i="2"/>
  <c r="N252" i="2"/>
  <c r="O251" i="2"/>
  <c r="N251" i="2"/>
  <c r="N250" i="2"/>
  <c r="O250" i="2" s="1"/>
  <c r="N249" i="2"/>
  <c r="O249" i="2" s="1"/>
  <c r="O248" i="2"/>
  <c r="N248" i="2"/>
  <c r="N247" i="2"/>
  <c r="O247" i="2" s="1"/>
  <c r="N246" i="2"/>
  <c r="O246" i="2" s="1"/>
  <c r="N245" i="2"/>
  <c r="O245" i="2" s="1"/>
  <c r="N244" i="2"/>
  <c r="O244" i="2" s="1"/>
  <c r="N243" i="2"/>
  <c r="O243" i="2" s="1"/>
  <c r="N242" i="2"/>
  <c r="O242" i="2" s="1"/>
  <c r="O241" i="2"/>
  <c r="N241" i="2"/>
  <c r="O240" i="2"/>
  <c r="N240" i="2"/>
  <c r="O239" i="2"/>
  <c r="N239" i="2"/>
  <c r="O238" i="2"/>
  <c r="N238" i="2"/>
  <c r="N237" i="2"/>
  <c r="O237" i="2" s="1"/>
  <c r="O236" i="2"/>
  <c r="N236" i="2"/>
  <c r="N235" i="2"/>
  <c r="O235" i="2" s="1"/>
  <c r="N234" i="2"/>
  <c r="O234" i="2" s="1"/>
  <c r="N233" i="2"/>
  <c r="O233" i="2" s="1"/>
  <c r="O232" i="2"/>
  <c r="N232" i="2"/>
  <c r="N231" i="2"/>
  <c r="O231" i="2" s="1"/>
  <c r="N230" i="2"/>
  <c r="O230" i="2" s="1"/>
  <c r="N229" i="2"/>
  <c r="O229" i="2" s="1"/>
  <c r="O228" i="2"/>
  <c r="N228" i="2"/>
  <c r="N227" i="2"/>
  <c r="O227" i="2" s="1"/>
  <c r="N226" i="2"/>
  <c r="O226" i="2" s="1"/>
  <c r="N225" i="2"/>
  <c r="O225" i="2" s="1"/>
  <c r="O224" i="2"/>
  <c r="N224" i="2"/>
  <c r="O223" i="2"/>
  <c r="N223" i="2"/>
  <c r="N222" i="2"/>
  <c r="O222" i="2" s="1"/>
  <c r="N221" i="2"/>
  <c r="O221" i="2" s="1"/>
  <c r="O220" i="2"/>
  <c r="N220" i="2"/>
  <c r="N219" i="2"/>
  <c r="O219" i="2" s="1"/>
  <c r="N218" i="2"/>
  <c r="O218" i="2" s="1"/>
  <c r="N217" i="2"/>
  <c r="O217" i="2" s="1"/>
  <c r="O216" i="2"/>
  <c r="N216" i="2"/>
  <c r="N215" i="2"/>
  <c r="O215" i="2" s="1"/>
  <c r="N214" i="2"/>
  <c r="O214" i="2" s="1"/>
  <c r="N213" i="2"/>
  <c r="O213" i="2" s="1"/>
  <c r="N212" i="2"/>
  <c r="O212" i="2" s="1"/>
  <c r="N211" i="2"/>
  <c r="O211" i="2" s="1"/>
  <c r="N210" i="2"/>
  <c r="O210" i="2" s="1"/>
  <c r="N209" i="2"/>
  <c r="O209" i="2" s="1"/>
  <c r="O208" i="2"/>
  <c r="N208" i="2"/>
  <c r="O207" i="2"/>
  <c r="N207" i="2"/>
  <c r="N206" i="2"/>
  <c r="O206" i="2" s="1"/>
  <c r="N205" i="2"/>
  <c r="O205" i="2" s="1"/>
  <c r="O204" i="2"/>
  <c r="N204" i="2"/>
  <c r="N203" i="2"/>
  <c r="O203" i="2" s="1"/>
  <c r="N202" i="2"/>
  <c r="O202" i="2" s="1"/>
  <c r="N201" i="2"/>
  <c r="O201" i="2" s="1"/>
  <c r="O200" i="2"/>
  <c r="N200" i="2"/>
  <c r="N199" i="2"/>
  <c r="O199" i="2" s="1"/>
  <c r="N198" i="2"/>
  <c r="O198" i="2" s="1"/>
  <c r="N197" i="2"/>
  <c r="O197" i="2" s="1"/>
  <c r="N196" i="2"/>
  <c r="O196" i="2" s="1"/>
  <c r="N195" i="2"/>
  <c r="O195" i="2" s="1"/>
  <c r="N194" i="2"/>
  <c r="O194" i="2" s="1"/>
  <c r="N193" i="2"/>
  <c r="O193" i="2" s="1"/>
  <c r="O192" i="2"/>
  <c r="N192" i="2"/>
  <c r="O191" i="2"/>
  <c r="N191" i="2"/>
  <c r="N190" i="2"/>
  <c r="O190" i="2" s="1"/>
  <c r="N189" i="2"/>
  <c r="O189" i="2" s="1"/>
  <c r="O188" i="2"/>
  <c r="N188" i="2"/>
  <c r="N187" i="2"/>
  <c r="O187" i="2" s="1"/>
  <c r="N186" i="2"/>
  <c r="O186" i="2" s="1"/>
  <c r="O185" i="2"/>
  <c r="N185" i="2"/>
  <c r="O184" i="2"/>
  <c r="N184" i="2"/>
  <c r="O183" i="2"/>
  <c r="N183" i="2"/>
  <c r="O182" i="2"/>
  <c r="N182" i="2"/>
  <c r="N181" i="2"/>
  <c r="O181" i="2" s="1"/>
  <c r="O180" i="2"/>
  <c r="N180" i="2"/>
  <c r="O179" i="2"/>
  <c r="N179" i="2"/>
  <c r="N178" i="2"/>
  <c r="O178" i="2" s="1"/>
  <c r="O177" i="2"/>
  <c r="N177" i="2"/>
  <c r="O176" i="2"/>
  <c r="N176" i="2"/>
  <c r="N175" i="2"/>
  <c r="O175" i="2" s="1"/>
  <c r="N174" i="2"/>
  <c r="O174" i="2" s="1"/>
  <c r="N173" i="2"/>
  <c r="O173" i="2" s="1"/>
  <c r="N172" i="2"/>
  <c r="O172" i="2" s="1"/>
  <c r="N171" i="2"/>
  <c r="O171" i="2" s="1"/>
  <c r="O170" i="2"/>
  <c r="N170" i="2"/>
  <c r="N169" i="2"/>
  <c r="O169" i="2" s="1"/>
  <c r="O168" i="2"/>
  <c r="N168" i="2"/>
  <c r="N167" i="2"/>
  <c r="O167" i="2" s="1"/>
  <c r="N166" i="2"/>
  <c r="O166" i="2" s="1"/>
  <c r="N165" i="2"/>
  <c r="O165" i="2" s="1"/>
  <c r="N164" i="2"/>
  <c r="O164" i="2" s="1"/>
  <c r="N163" i="2"/>
  <c r="O163" i="2" s="1"/>
  <c r="N162" i="2"/>
  <c r="O162" i="2" s="1"/>
  <c r="N161" i="2"/>
  <c r="O161" i="2" s="1"/>
  <c r="O160" i="2"/>
  <c r="N160" i="2"/>
  <c r="N159" i="2"/>
  <c r="O159" i="2" s="1"/>
  <c r="N158" i="2"/>
  <c r="O158" i="2" s="1"/>
  <c r="N157" i="2"/>
  <c r="O157" i="2" s="1"/>
  <c r="N156" i="2"/>
  <c r="O156" i="2" s="1"/>
  <c r="N155" i="2"/>
  <c r="O155" i="2" s="1"/>
  <c r="N154" i="2"/>
  <c r="O154" i="2" s="1"/>
  <c r="N153" i="2"/>
  <c r="O153" i="2" s="1"/>
  <c r="O152" i="2"/>
  <c r="N152" i="2"/>
  <c r="O151" i="2"/>
  <c r="N151" i="2"/>
  <c r="O150" i="2"/>
  <c r="N150" i="2"/>
  <c r="N149" i="2"/>
  <c r="O149" i="2" s="1"/>
  <c r="O148" i="2"/>
  <c r="N148" i="2"/>
  <c r="O147" i="2"/>
  <c r="N147" i="2"/>
  <c r="N146" i="2"/>
  <c r="O146" i="2" s="1"/>
  <c r="O145" i="2"/>
  <c r="N145" i="2"/>
  <c r="O144" i="2"/>
  <c r="N144" i="2"/>
  <c r="O143" i="2"/>
  <c r="N143" i="2"/>
  <c r="N142" i="2"/>
  <c r="O142" i="2" s="1"/>
  <c r="N141" i="2"/>
  <c r="O141" i="2" s="1"/>
  <c r="N140" i="2"/>
  <c r="O140" i="2" s="1"/>
  <c r="N139" i="2"/>
  <c r="O139" i="2" s="1"/>
  <c r="O138" i="2"/>
  <c r="N138" i="2"/>
  <c r="N137" i="2"/>
  <c r="O137" i="2" s="1"/>
  <c r="O136" i="2"/>
  <c r="N136" i="2"/>
  <c r="N135" i="2"/>
  <c r="O135" i="2" s="1"/>
  <c r="N134" i="2"/>
  <c r="O134" i="2" s="1"/>
  <c r="N133" i="2"/>
  <c r="O133" i="2" s="1"/>
  <c r="N132" i="2"/>
  <c r="O132" i="2" s="1"/>
  <c r="N131" i="2"/>
  <c r="O131" i="2" s="1"/>
  <c r="N130" i="2"/>
  <c r="O130" i="2" s="1"/>
  <c r="N129" i="2"/>
  <c r="O129" i="2" s="1"/>
  <c r="O128" i="2"/>
  <c r="N128" i="2"/>
  <c r="N127" i="2"/>
  <c r="O127" i="2" s="1"/>
  <c r="N126" i="2"/>
  <c r="O126" i="2" s="1"/>
  <c r="N125" i="2"/>
  <c r="O125" i="2" s="1"/>
  <c r="O124" i="2"/>
  <c r="N124" i="2"/>
  <c r="N123" i="2"/>
  <c r="O123" i="2" s="1"/>
  <c r="N122" i="2"/>
  <c r="O122" i="2" s="1"/>
  <c r="O121" i="2"/>
  <c r="N121" i="2"/>
  <c r="O120" i="2"/>
  <c r="N120" i="2"/>
  <c r="O119" i="2"/>
  <c r="N119" i="2"/>
  <c r="O118" i="2"/>
  <c r="N118" i="2"/>
  <c r="N117" i="2"/>
  <c r="O117" i="2" s="1"/>
  <c r="O116" i="2"/>
  <c r="N116" i="2"/>
  <c r="O115" i="2"/>
  <c r="N115" i="2"/>
  <c r="O114" i="2"/>
  <c r="N114" i="2"/>
  <c r="O113" i="2"/>
  <c r="N113" i="2"/>
  <c r="O112" i="2"/>
  <c r="N112" i="2"/>
  <c r="N111" i="2"/>
  <c r="O111" i="2" s="1"/>
  <c r="N110" i="2"/>
  <c r="O110" i="2" s="1"/>
  <c r="N109" i="2"/>
  <c r="O109" i="2" s="1"/>
  <c r="O108" i="2"/>
  <c r="N108" i="2"/>
  <c r="N107" i="2"/>
  <c r="O107" i="2" s="1"/>
  <c r="O106" i="2"/>
  <c r="N106" i="2"/>
  <c r="N105" i="2"/>
  <c r="O105" i="2" s="1"/>
  <c r="O104" i="2"/>
  <c r="N104" i="2"/>
  <c r="N103" i="2"/>
  <c r="O103" i="2" s="1"/>
  <c r="N102" i="2"/>
  <c r="O102" i="2" s="1"/>
  <c r="N101" i="2"/>
  <c r="O101" i="2" s="1"/>
  <c r="N100" i="2"/>
  <c r="O100" i="2" s="1"/>
  <c r="N99" i="2"/>
  <c r="O99" i="2" s="1"/>
  <c r="N98" i="2"/>
  <c r="O98" i="2" s="1"/>
  <c r="N97" i="2"/>
  <c r="O97" i="2" s="1"/>
  <c r="O96" i="2"/>
  <c r="N96" i="2"/>
  <c r="N95" i="2"/>
  <c r="O95" i="2" s="1"/>
  <c r="N94" i="2"/>
  <c r="O94" i="2" s="1"/>
  <c r="N93" i="2"/>
  <c r="O93" i="2" s="1"/>
  <c r="N92" i="2"/>
  <c r="O92" i="2" s="1"/>
  <c r="N91" i="2"/>
  <c r="O91" i="2" s="1"/>
  <c r="N90" i="2"/>
  <c r="O90" i="2" s="1"/>
  <c r="N89" i="2"/>
  <c r="O89" i="2" s="1"/>
  <c r="O88" i="2"/>
  <c r="N88" i="2"/>
  <c r="O87" i="2"/>
  <c r="N87" i="2"/>
  <c r="N86" i="2"/>
  <c r="O86" i="2" s="1"/>
  <c r="N85" i="2"/>
  <c r="O85" i="2" s="1"/>
  <c r="O84" i="2"/>
  <c r="N84" i="2"/>
  <c r="N83" i="2"/>
  <c r="O83" i="2" s="1"/>
  <c r="N82" i="2"/>
  <c r="O82" i="2" s="1"/>
  <c r="O81" i="2"/>
  <c r="N81" i="2"/>
  <c r="O80" i="2"/>
  <c r="N80" i="2"/>
  <c r="N79" i="2"/>
  <c r="O79" i="2" s="1"/>
  <c r="N78" i="2"/>
  <c r="O78" i="2" s="1"/>
  <c r="N77" i="2"/>
  <c r="O77" i="2" s="1"/>
  <c r="N76" i="2"/>
  <c r="O76" i="2" s="1"/>
  <c r="N75" i="2"/>
  <c r="O75" i="2" s="1"/>
  <c r="O74" i="2"/>
  <c r="N74" i="2"/>
  <c r="N73" i="2"/>
  <c r="O73" i="2" s="1"/>
  <c r="O72" i="2"/>
  <c r="N72" i="2"/>
  <c r="N71" i="2"/>
  <c r="O71" i="2" s="1"/>
  <c r="N70" i="2"/>
  <c r="O70" i="2" s="1"/>
  <c r="N69" i="2"/>
  <c r="O69" i="2" s="1"/>
  <c r="O68" i="2"/>
  <c r="N68" i="2"/>
  <c r="N67" i="2"/>
  <c r="O67" i="2" s="1"/>
  <c r="N66" i="2"/>
  <c r="O66" i="2" s="1"/>
  <c r="N65" i="2"/>
  <c r="O65" i="2" s="1"/>
  <c r="O64" i="2"/>
  <c r="N64" i="2"/>
  <c r="N63" i="2"/>
  <c r="O63" i="2" s="1"/>
  <c r="N62" i="2"/>
  <c r="O62" i="2" s="1"/>
  <c r="N61" i="2"/>
  <c r="O61" i="2" s="1"/>
  <c r="N60" i="2"/>
  <c r="O60" i="2" s="1"/>
  <c r="O59" i="2"/>
  <c r="N59" i="2"/>
  <c r="O58" i="2"/>
  <c r="N58" i="2"/>
  <c r="N57" i="2"/>
  <c r="O57" i="2" s="1"/>
  <c r="O56" i="2"/>
  <c r="N56" i="2"/>
  <c r="O55" i="2"/>
  <c r="N55" i="2"/>
  <c r="N54" i="2"/>
  <c r="O54" i="2" s="1"/>
  <c r="N53" i="2"/>
  <c r="O53" i="2" s="1"/>
  <c r="O52" i="2"/>
  <c r="N52" i="2"/>
  <c r="N51" i="2"/>
  <c r="O51" i="2" s="1"/>
  <c r="N50" i="2"/>
  <c r="O50" i="2" s="1"/>
  <c r="O49" i="2"/>
  <c r="N49" i="2"/>
  <c r="O48" i="2"/>
  <c r="N48" i="2"/>
  <c r="O47" i="2"/>
  <c r="N47" i="2"/>
  <c r="N46" i="2"/>
  <c r="O46" i="2" s="1"/>
  <c r="N45" i="2"/>
  <c r="O45" i="2" s="1"/>
  <c r="N44" i="2"/>
  <c r="O44" i="2" s="1"/>
  <c r="N43" i="2"/>
  <c r="O43" i="2" s="1"/>
  <c r="N42" i="2"/>
  <c r="O42" i="2" s="1"/>
  <c r="N41" i="2"/>
  <c r="O41" i="2" s="1"/>
  <c r="O40" i="2"/>
  <c r="N40" i="2"/>
  <c r="N39" i="2"/>
  <c r="O39" i="2" s="1"/>
  <c r="N38" i="2"/>
  <c r="O38" i="2" s="1"/>
  <c r="N37" i="2"/>
  <c r="O37" i="2" s="1"/>
  <c r="N36" i="2"/>
  <c r="O36" i="2" s="1"/>
  <c r="N35" i="2"/>
  <c r="O35" i="2" s="1"/>
  <c r="N34" i="2"/>
  <c r="O34" i="2" s="1"/>
  <c r="O33" i="2"/>
  <c r="N33" i="2"/>
  <c r="O32" i="2"/>
  <c r="N32" i="2"/>
  <c r="N31" i="2"/>
  <c r="O31" i="2" s="1"/>
  <c r="O30" i="2"/>
  <c r="N30" i="2"/>
  <c r="N29" i="2"/>
  <c r="O29" i="2" s="1"/>
  <c r="N28" i="2"/>
  <c r="O28" i="2" s="1"/>
  <c r="N27" i="2"/>
  <c r="O27" i="2" s="1"/>
  <c r="N26" i="2"/>
  <c r="O26" i="2" s="1"/>
  <c r="N25" i="2"/>
  <c r="O25" i="2" s="1"/>
  <c r="O24" i="2"/>
  <c r="N24" i="2"/>
  <c r="O23" i="2"/>
  <c r="N23" i="2"/>
  <c r="N22" i="2"/>
  <c r="O22" i="2" s="1"/>
  <c r="N21" i="2"/>
  <c r="O21" i="2" s="1"/>
  <c r="O20" i="2"/>
  <c r="N20" i="2"/>
  <c r="N19" i="2"/>
  <c r="O19" i="2" s="1"/>
  <c r="O18" i="2"/>
  <c r="N18" i="2"/>
  <c r="O17" i="2"/>
  <c r="N17" i="2"/>
  <c r="O16" i="2"/>
  <c r="N16" i="2"/>
  <c r="N15" i="2"/>
  <c r="O15" i="2" s="1"/>
  <c r="N14" i="2"/>
  <c r="O14" i="2" s="1"/>
  <c r="N13" i="2"/>
  <c r="O13" i="2" s="1"/>
  <c r="O12" i="2"/>
  <c r="N12" i="2"/>
  <c r="N11" i="2"/>
  <c r="O11" i="2" s="1"/>
  <c r="N10" i="2"/>
  <c r="O10" i="2" s="1"/>
  <c r="N9" i="2"/>
  <c r="O9" i="2" s="1"/>
  <c r="G4" i="4" s="1"/>
  <c r="O8" i="2"/>
  <c r="N8" i="2"/>
  <c r="N7" i="2"/>
  <c r="O7" i="2" s="1"/>
  <c r="O6" i="2"/>
  <c r="N6" i="2"/>
  <c r="N5" i="2"/>
  <c r="O5" i="2" s="1"/>
  <c r="N4" i="2"/>
  <c r="O4" i="2" s="1"/>
  <c r="N3" i="2"/>
  <c r="O3" i="2" s="1"/>
  <c r="N2" i="2"/>
  <c r="O2" i="2" s="1"/>
  <c r="G5" i="3" l="1"/>
  <c r="H5" i="3" s="1"/>
  <c r="G7" i="3"/>
  <c r="H7" i="3" s="1"/>
  <c r="G5" i="4"/>
  <c r="C8" i="5"/>
  <c r="D8" i="5" s="1"/>
  <c r="P2" i="2"/>
  <c r="P3" i="2" s="1"/>
  <c r="P4" i="2" s="1"/>
  <c r="P5" i="2" s="1"/>
  <c r="P6" i="2" s="1"/>
  <c r="P7" i="2" s="1"/>
  <c r="P8" i="2" s="1"/>
  <c r="P9" i="2" s="1"/>
  <c r="P10" i="2" s="1"/>
  <c r="P11" i="2" s="1"/>
  <c r="P12" i="2" s="1"/>
  <c r="P13" i="2" s="1"/>
  <c r="P14" i="2" s="1"/>
  <c r="P15" i="2" s="1"/>
  <c r="P16" i="2" s="1"/>
  <c r="P17" i="2" s="1"/>
  <c r="P18" i="2" s="1"/>
  <c r="P19" i="2" s="1"/>
  <c r="P20" i="2" s="1"/>
  <c r="P21" i="2" s="1"/>
  <c r="P22" i="2" s="1"/>
  <c r="P23" i="2" s="1"/>
  <c r="P24" i="2" s="1"/>
  <c r="P25" i="2" s="1"/>
  <c r="P26" i="2" s="1"/>
  <c r="P27" i="2" s="1"/>
  <c r="P28" i="2" s="1"/>
  <c r="P29" i="2" s="1"/>
  <c r="P30" i="2" s="1"/>
  <c r="P31" i="2" s="1"/>
  <c r="P32" i="2" s="1"/>
  <c r="P33" i="2" s="1"/>
  <c r="P34" i="2" s="1"/>
  <c r="P35" i="2" s="1"/>
  <c r="P36" i="2" s="1"/>
  <c r="P37" i="2" s="1"/>
  <c r="P38" i="2" s="1"/>
  <c r="P39" i="2" s="1"/>
  <c r="P40" i="2" s="1"/>
  <c r="P41" i="2" s="1"/>
  <c r="P42" i="2" s="1"/>
  <c r="P43" i="2" s="1"/>
  <c r="P44" i="2" s="1"/>
  <c r="P45" i="2" s="1"/>
  <c r="P46" i="2" s="1"/>
  <c r="P47" i="2" s="1"/>
  <c r="P48" i="2" s="1"/>
  <c r="P49" i="2" s="1"/>
  <c r="P50" i="2" s="1"/>
  <c r="P51" i="2" s="1"/>
  <c r="P52" i="2" s="1"/>
  <c r="P53" i="2" s="1"/>
  <c r="P54" i="2" s="1"/>
  <c r="P55" i="2" s="1"/>
  <c r="P56" i="2" s="1"/>
  <c r="P57" i="2" s="1"/>
  <c r="P58" i="2" s="1"/>
  <c r="P59" i="2" s="1"/>
  <c r="P60" i="2" s="1"/>
  <c r="P61" i="2" s="1"/>
  <c r="P62" i="2" s="1"/>
  <c r="P63" i="2" s="1"/>
  <c r="P64" i="2" s="1"/>
  <c r="P65" i="2" s="1"/>
  <c r="P66" i="2" s="1"/>
  <c r="P67" i="2" s="1"/>
  <c r="P68" i="2" s="1"/>
  <c r="P69" i="2" s="1"/>
  <c r="P70" i="2" s="1"/>
  <c r="P71" i="2" s="1"/>
  <c r="P72" i="2" s="1"/>
  <c r="P73" i="2" s="1"/>
  <c r="P74" i="2" s="1"/>
  <c r="P75" i="2" s="1"/>
  <c r="P76" i="2" s="1"/>
  <c r="P77" i="2" s="1"/>
  <c r="P78" i="2" s="1"/>
  <c r="P79" i="2" s="1"/>
  <c r="P80" i="2" s="1"/>
  <c r="P81" i="2" s="1"/>
  <c r="P82" i="2" s="1"/>
  <c r="P83" i="2" s="1"/>
  <c r="P84" i="2" s="1"/>
  <c r="P85" i="2" s="1"/>
  <c r="P86" i="2" s="1"/>
  <c r="P87" i="2" s="1"/>
  <c r="P88" i="2" s="1"/>
  <c r="P89" i="2" s="1"/>
  <c r="P90" i="2" s="1"/>
  <c r="P91" i="2" s="1"/>
  <c r="P92" i="2" s="1"/>
  <c r="P93" i="2" s="1"/>
  <c r="P94" i="2" s="1"/>
  <c r="P95" i="2" s="1"/>
  <c r="P96" i="2" s="1"/>
  <c r="P97" i="2" s="1"/>
  <c r="P98" i="2" s="1"/>
  <c r="P99" i="2" s="1"/>
  <c r="P100" i="2" s="1"/>
  <c r="P101" i="2" s="1"/>
  <c r="P102" i="2" s="1"/>
  <c r="P103" i="2" s="1"/>
  <c r="P104" i="2" s="1"/>
  <c r="P105" i="2" s="1"/>
  <c r="P106" i="2" s="1"/>
  <c r="P107" i="2" s="1"/>
  <c r="P108" i="2" s="1"/>
  <c r="P109" i="2" s="1"/>
  <c r="P110" i="2" s="1"/>
  <c r="P111" i="2" s="1"/>
  <c r="P112" i="2" s="1"/>
  <c r="P113" i="2" s="1"/>
  <c r="P114" i="2" s="1"/>
  <c r="P115" i="2" s="1"/>
  <c r="P116" i="2" s="1"/>
  <c r="P117" i="2" s="1"/>
  <c r="P118" i="2" s="1"/>
  <c r="P119" i="2" s="1"/>
  <c r="P120" i="2" s="1"/>
  <c r="P121" i="2" s="1"/>
  <c r="P122" i="2" s="1"/>
  <c r="P123" i="2" s="1"/>
  <c r="P124" i="2" s="1"/>
  <c r="P125" i="2" s="1"/>
  <c r="P126" i="2" s="1"/>
  <c r="P127" i="2" s="1"/>
  <c r="P128" i="2" s="1"/>
  <c r="P129" i="2" s="1"/>
  <c r="P130" i="2" s="1"/>
  <c r="P131" i="2" s="1"/>
  <c r="P132" i="2" s="1"/>
  <c r="P133" i="2" s="1"/>
  <c r="P134" i="2" s="1"/>
  <c r="P135" i="2" s="1"/>
  <c r="P136" i="2" s="1"/>
  <c r="P137" i="2" s="1"/>
  <c r="P138" i="2" s="1"/>
  <c r="P139" i="2" s="1"/>
  <c r="P140" i="2" s="1"/>
  <c r="P141" i="2" s="1"/>
  <c r="P142" i="2" s="1"/>
  <c r="P143" i="2" s="1"/>
  <c r="P144" i="2" s="1"/>
  <c r="P145" i="2" s="1"/>
  <c r="P146" i="2" s="1"/>
  <c r="P147" i="2" s="1"/>
  <c r="P148" i="2" s="1"/>
  <c r="P149" i="2" s="1"/>
  <c r="P150" i="2" s="1"/>
  <c r="P151" i="2" s="1"/>
  <c r="P152" i="2" s="1"/>
  <c r="P153" i="2" s="1"/>
  <c r="P154" i="2" s="1"/>
  <c r="P155" i="2" s="1"/>
  <c r="P156" i="2" s="1"/>
  <c r="P157" i="2" s="1"/>
  <c r="P158" i="2" s="1"/>
  <c r="P159" i="2" s="1"/>
  <c r="P160" i="2" s="1"/>
  <c r="P161" i="2" s="1"/>
  <c r="P162" i="2" s="1"/>
  <c r="P163" i="2" s="1"/>
  <c r="P164" i="2" s="1"/>
  <c r="P165" i="2" s="1"/>
  <c r="P166" i="2" s="1"/>
  <c r="P167" i="2" s="1"/>
  <c r="P168" i="2" s="1"/>
  <c r="P169" i="2" s="1"/>
  <c r="P170" i="2" s="1"/>
  <c r="P171" i="2" s="1"/>
  <c r="P172" i="2" s="1"/>
  <c r="P173" i="2" s="1"/>
  <c r="P174" i="2" s="1"/>
  <c r="P175" i="2" s="1"/>
  <c r="P176" i="2" s="1"/>
  <c r="P177" i="2" s="1"/>
  <c r="P178" i="2" s="1"/>
  <c r="P179" i="2" s="1"/>
  <c r="P180" i="2" s="1"/>
  <c r="P181" i="2" s="1"/>
  <c r="P182" i="2" s="1"/>
  <c r="P183" i="2" s="1"/>
  <c r="P184" i="2" s="1"/>
  <c r="P185" i="2" s="1"/>
  <c r="P186" i="2" s="1"/>
  <c r="P187" i="2" s="1"/>
  <c r="P188" i="2" s="1"/>
  <c r="P189" i="2" s="1"/>
  <c r="P190" i="2" s="1"/>
  <c r="P191" i="2" s="1"/>
  <c r="P192" i="2" s="1"/>
  <c r="P193" i="2" s="1"/>
  <c r="P194" i="2" s="1"/>
  <c r="P195" i="2" s="1"/>
  <c r="P196" i="2" s="1"/>
  <c r="P197" i="2" s="1"/>
  <c r="P198" i="2" s="1"/>
  <c r="P199" i="2" s="1"/>
  <c r="P200" i="2" s="1"/>
  <c r="P201" i="2" s="1"/>
  <c r="P202" i="2" s="1"/>
  <c r="P203" i="2" s="1"/>
  <c r="P204" i="2" s="1"/>
  <c r="P205" i="2" s="1"/>
  <c r="P206" i="2" s="1"/>
  <c r="P207" i="2" s="1"/>
  <c r="P208" i="2" s="1"/>
  <c r="P209" i="2" s="1"/>
  <c r="P210" i="2" s="1"/>
  <c r="P211" i="2" s="1"/>
  <c r="P212" i="2" s="1"/>
  <c r="P213" i="2" s="1"/>
  <c r="P214" i="2" s="1"/>
  <c r="P215" i="2" s="1"/>
  <c r="P216" i="2" s="1"/>
  <c r="P217" i="2" s="1"/>
  <c r="P218" i="2" s="1"/>
  <c r="P219" i="2" s="1"/>
  <c r="P220" i="2" s="1"/>
  <c r="P221" i="2" s="1"/>
  <c r="P222" i="2" s="1"/>
  <c r="P223" i="2" s="1"/>
  <c r="P224" i="2" s="1"/>
  <c r="P225" i="2" s="1"/>
  <c r="P226" i="2" s="1"/>
  <c r="P227" i="2" s="1"/>
  <c r="P228" i="2" s="1"/>
  <c r="P229" i="2" s="1"/>
  <c r="P230" i="2" s="1"/>
  <c r="P231" i="2" s="1"/>
  <c r="P232" i="2" s="1"/>
  <c r="P233" i="2" s="1"/>
  <c r="P234" i="2" s="1"/>
  <c r="P235" i="2" s="1"/>
  <c r="P236" i="2" s="1"/>
  <c r="P237" i="2" s="1"/>
  <c r="P238" i="2" s="1"/>
  <c r="P239" i="2" s="1"/>
  <c r="P240" i="2" s="1"/>
  <c r="P241" i="2" s="1"/>
  <c r="P242" i="2" s="1"/>
  <c r="P243" i="2" s="1"/>
  <c r="P244" i="2" s="1"/>
  <c r="P245" i="2" s="1"/>
  <c r="P246" i="2" s="1"/>
  <c r="P247" i="2" s="1"/>
  <c r="P248" i="2" s="1"/>
  <c r="P249" i="2" s="1"/>
  <c r="P250" i="2" s="1"/>
  <c r="P251" i="2" s="1"/>
  <c r="P252" i="2" s="1"/>
  <c r="P253" i="2" s="1"/>
  <c r="P254" i="2" s="1"/>
  <c r="P255" i="2" s="1"/>
  <c r="P256" i="2" s="1"/>
  <c r="P257" i="2" s="1"/>
  <c r="P258" i="2" s="1"/>
  <c r="P259" i="2" s="1"/>
  <c r="P260" i="2" s="1"/>
  <c r="P261" i="2" s="1"/>
  <c r="P262" i="2" s="1"/>
  <c r="P263" i="2" s="1"/>
  <c r="P264" i="2" s="1"/>
  <c r="P265" i="2" s="1"/>
  <c r="P266" i="2" s="1"/>
  <c r="P267" i="2" s="1"/>
  <c r="P268" i="2" s="1"/>
  <c r="P269" i="2" s="1"/>
  <c r="P270" i="2" s="1"/>
  <c r="P271" i="2" s="1"/>
  <c r="P272" i="2" s="1"/>
  <c r="P273" i="2" s="1"/>
  <c r="P274" i="2" s="1"/>
  <c r="P275" i="2" s="1"/>
  <c r="P276" i="2" s="1"/>
  <c r="P277" i="2" s="1"/>
  <c r="P278" i="2" s="1"/>
  <c r="P279" i="2" s="1"/>
  <c r="P280" i="2" s="1"/>
  <c r="P281" i="2" s="1"/>
  <c r="P282" i="2" s="1"/>
  <c r="P283" i="2" s="1"/>
  <c r="P284" i="2" s="1"/>
  <c r="P285" i="2" s="1"/>
  <c r="P286" i="2" s="1"/>
  <c r="P287" i="2" s="1"/>
  <c r="P288" i="2" s="1"/>
  <c r="P289" i="2" s="1"/>
  <c r="P290" i="2" s="1"/>
  <c r="G6" i="3"/>
  <c r="H6" i="3" s="1"/>
  <c r="G8" i="4"/>
  <c r="G7" i="4"/>
  <c r="F12" i="3"/>
  <c r="G8" i="3"/>
  <c r="H8" i="3" s="1"/>
  <c r="G4" i="3"/>
  <c r="F6" i="3"/>
  <c r="G6" i="4"/>
  <c r="G9" i="4"/>
  <c r="E8" i="4"/>
  <c r="C9" i="5"/>
  <c r="D9" i="5" s="1"/>
  <c r="G10" i="4"/>
  <c r="E5" i="4"/>
  <c r="C11" i="4"/>
  <c r="G9" i="3"/>
  <c r="H9" i="3" s="1"/>
  <c r="F4" i="3"/>
  <c r="G12" i="3" l="1"/>
  <c r="H12" i="3" s="1"/>
  <c r="H4" i="3"/>
  <c r="I4" i="3" s="1"/>
  <c r="I5" i="3" s="1"/>
  <c r="I6" i="3" s="1"/>
  <c r="I7" i="3" s="1"/>
  <c r="I8" i="3" s="1"/>
  <c r="I9" i="3" s="1"/>
  <c r="I10" i="3" s="1"/>
  <c r="I11" i="3" s="1"/>
  <c r="G11" i="4"/>
  <c r="H4" i="4" s="1"/>
  <c r="H9" i="4"/>
  <c r="H10" i="4"/>
  <c r="H7" i="4" l="1"/>
  <c r="H6" i="4"/>
  <c r="H8" i="4"/>
  <c r="H5" i="4"/>
</calcChain>
</file>

<file path=xl/sharedStrings.xml><?xml version="1.0" encoding="utf-8"?>
<sst xmlns="http://schemas.openxmlformats.org/spreadsheetml/2006/main" count="1251" uniqueCount="301">
  <si>
    <t>Memória de cálculo — retorno de US$ 100.000 seguindo as recomendações</t>
  </si>
  <si>
    <t>Reproduz o cálculo do dashboard · período 21/01/2026 a 31/08/2026 · 289 operações</t>
  </si>
  <si>
    <t>Capital base (US$)</t>
  </si>
  <si>
    <t>← edite aqui: toda a planilha recalcula</t>
  </si>
  <si>
    <t>Regra de dimensionamento (piso de cada faixa, definido pelo Rafa)</t>
  </si>
  <si>
    <t>Perfil</t>
  </si>
  <si>
    <t>Critério</t>
  </si>
  <si>
    <t>Sizing</t>
  </si>
  <si>
    <t>MACDLE Premium</t>
  </si>
  <si>
    <t>MACDLE, ① CORE, Prob ≥70%, PF ≥1,51</t>
  </si>
  <si>
    <t>MACD</t>
  </si>
  <si>
    <t>MACDLE, CORE/CTRL, Prob ≥60%, PF 1,40–1,70</t>
  </si>
  <si>
    <t>MACDLE CTRL Regular</t>
  </si>
  <si>
    <t>MACDLE, ② CTRL, Prob 60–69%, PF 1,40–1,60</t>
  </si>
  <si>
    <t>CP v11 MEDIUM Melhor</t>
  </si>
  <si>
    <t>CP v11, ◆ MEDIUM, Score 55–64, PF ≥1,30</t>
  </si>
  <si>
    <t>CP v11 MEDIUM Normal</t>
  </si>
  <si>
    <t>CP v11, ◆ MEDIUM, Score ≥65, PF ≥1,30</t>
  </si>
  <si>
    <t>CP v11 STRONG Premium</t>
  </si>
  <si>
    <t>CP v11, ⬆ STRONG, Score ≥85, PF ≥2,00</t>
  </si>
  <si>
    <t>Cauteloso / PF ausente</t>
  </si>
  <si>
    <t>PF ausente, prob baixa ou sinal incompleto</t>
  </si>
  <si>
    <t>Evitar</t>
  </si>
  <si>
    <t>Filtro aplicado (igual ao dashboard público)</t>
  </si>
  <si>
    <t>Excluídas as operações de classe ③ ASSIM e SEM_SCORE — 64 no período.</t>
  </si>
  <si>
    <t>São sinais de baixa convicção que o dashboard público não conta. Sem esse filtro o retorno seria +38,84%.</t>
  </si>
  <si>
    <t>O mês corrente (setembro) fica fora do acumulado, como no dashboard.</t>
  </si>
  <si>
    <t>3. Resultado BRUTO: sem corretagem, sem slippage, sem impostos.</t>
  </si>
  <si>
    <t>4. 149 das 244 operações são anteriores a março/2026, quando a etiqueta de estratégia ainda não existia; nelas o perfil foi INFERIDO por probabilidade e profit factor. Ver aba 'Sensibilidade'.</t>
  </si>
  <si>
    <t>5. As operações são reais e foram registradas automaticamente; o dimensionamento é aplicado retroativamente. NÃO é extrato de corretora.</t>
  </si>
  <si>
    <t>6. Janeiro começa no dia 21 e julho termina no dia 31 — primeiro e último mês são parciais.</t>
  </si>
  <si>
    <t>#</t>
  </si>
  <si>
    <t>Símbolo</t>
  </si>
  <si>
    <t>Estratégia</t>
  </si>
  <si>
    <t>Classe</t>
  </si>
  <si>
    <t>Score</t>
  </si>
  <si>
    <t>Prob %</t>
  </si>
  <si>
    <t>PF</t>
  </si>
  <si>
    <t>Entrada</t>
  </si>
  <si>
    <t>Saída</t>
  </si>
  <si>
    <t>Dias</t>
  </si>
  <si>
    <t>P/L %</t>
  </si>
  <si>
    <t>Perfil de convicção</t>
  </si>
  <si>
    <t>Sizing %</t>
  </si>
  <si>
    <t>Alocação US$</t>
  </si>
  <si>
    <t>Contribuição US$</t>
  </si>
  <si>
    <t>Acumulado US$</t>
  </si>
  <si>
    <t>AU</t>
  </si>
  <si>
    <t>sem etiqueta</t>
  </si>
  <si>
    <t>—</t>
  </si>
  <si>
    <t>PHAR</t>
  </si>
  <si>
    <t>WDC</t>
  </si>
  <si>
    <t>LION</t>
  </si>
  <si>
    <t>AXP</t>
  </si>
  <si>
    <t>GEV</t>
  </si>
  <si>
    <t>ALAB</t>
  </si>
  <si>
    <t>SSRM</t>
  </si>
  <si>
    <t>GFI</t>
  </si>
  <si>
    <t>CRM</t>
  </si>
  <si>
    <t>CLF</t>
  </si>
  <si>
    <t>FNMA</t>
  </si>
  <si>
    <t>PJT</t>
  </si>
  <si>
    <t>BLK</t>
  </si>
  <si>
    <t>CRSP</t>
  </si>
  <si>
    <t>SPG</t>
  </si>
  <si>
    <t>RNR</t>
  </si>
  <si>
    <t>SNEX</t>
  </si>
  <si>
    <t>BPAC3</t>
  </si>
  <si>
    <t>APO</t>
  </si>
  <si>
    <t>LLY</t>
  </si>
  <si>
    <t>IONQ</t>
  </si>
  <si>
    <t>COCO</t>
  </si>
  <si>
    <t>OTF</t>
  </si>
  <si>
    <t>NVDA</t>
  </si>
  <si>
    <t>LULU</t>
  </si>
  <si>
    <t>OMAB</t>
  </si>
  <si>
    <t>PLAB</t>
  </si>
  <si>
    <t>CRUS</t>
  </si>
  <si>
    <t>DBI</t>
  </si>
  <si>
    <t>C</t>
  </si>
  <si>
    <t>HROW</t>
  </si>
  <si>
    <t>NU</t>
  </si>
  <si>
    <t>USCB</t>
  </si>
  <si>
    <t>UNH</t>
  </si>
  <si>
    <t>LMND</t>
  </si>
  <si>
    <t>BMBL</t>
  </si>
  <si>
    <t>SRPT</t>
  </si>
  <si>
    <t>IDEXY</t>
  </si>
  <si>
    <t>COO</t>
  </si>
  <si>
    <t>HSBC</t>
  </si>
  <si>
    <t>EXEL</t>
  </si>
  <si>
    <t>CI</t>
  </si>
  <si>
    <t>RRR</t>
  </si>
  <si>
    <t>LITE</t>
  </si>
  <si>
    <t>CIEN</t>
  </si>
  <si>
    <t>RL</t>
  </si>
  <si>
    <t>SPRO</t>
  </si>
  <si>
    <t>EPD</t>
  </si>
  <si>
    <t>COP</t>
  </si>
  <si>
    <t>META</t>
  </si>
  <si>
    <t>LUV</t>
  </si>
  <si>
    <t>SAIC</t>
  </si>
  <si>
    <t>DECK</t>
  </si>
  <si>
    <t>JOYY</t>
  </si>
  <si>
    <t>SEER</t>
  </si>
  <si>
    <t>BEAM</t>
  </si>
  <si>
    <t>IIIN</t>
  </si>
  <si>
    <t>IMUX</t>
  </si>
  <si>
    <t>RF</t>
  </si>
  <si>
    <t>MCFT</t>
  </si>
  <si>
    <t>UPS</t>
  </si>
  <si>
    <t>KR</t>
  </si>
  <si>
    <t>EAT</t>
  </si>
  <si>
    <t>TRMK</t>
  </si>
  <si>
    <t>JKS</t>
  </si>
  <si>
    <t>ZION</t>
  </si>
  <si>
    <t>ATI</t>
  </si>
  <si>
    <t>NDX</t>
  </si>
  <si>
    <t>ASGN</t>
  </si>
  <si>
    <t>ENLV</t>
  </si>
  <si>
    <t>UFCS</t>
  </si>
  <si>
    <t>BMY</t>
  </si>
  <si>
    <t>CAH</t>
  </si>
  <si>
    <t>ADEA</t>
  </si>
  <si>
    <t>SPX</t>
  </si>
  <si>
    <t>SKIL</t>
  </si>
  <si>
    <t>NNBR</t>
  </si>
  <si>
    <t>NVST</t>
  </si>
  <si>
    <t>KNOP</t>
  </si>
  <si>
    <t>AER</t>
  </si>
  <si>
    <t>ASTL</t>
  </si>
  <si>
    <t>SPXC</t>
  </si>
  <si>
    <t>TSM</t>
  </si>
  <si>
    <t>LRCX</t>
  </si>
  <si>
    <t>ICHR</t>
  </si>
  <si>
    <t>MUX</t>
  </si>
  <si>
    <t>UUUU</t>
  </si>
  <si>
    <t>F</t>
  </si>
  <si>
    <t>NXE</t>
  </si>
  <si>
    <t>GM</t>
  </si>
  <si>
    <t>ALB</t>
  </si>
  <si>
    <t>BJRI</t>
  </si>
  <si>
    <t>OPRT</t>
  </si>
  <si>
    <t>KUBTY</t>
  </si>
  <si>
    <t>AMAT</t>
  </si>
  <si>
    <t>BKNIY</t>
  </si>
  <si>
    <t>ROST</t>
  </si>
  <si>
    <t>NEXA</t>
  </si>
  <si>
    <t>WT</t>
  </si>
  <si>
    <t>TTMI</t>
  </si>
  <si>
    <t>AAOI</t>
  </si>
  <si>
    <t>ASM</t>
  </si>
  <si>
    <t>ANET</t>
  </si>
  <si>
    <t>CWCO</t>
  </si>
  <si>
    <t>HDSN</t>
  </si>
  <si>
    <t>ASML</t>
  </si>
  <si>
    <t>MPWR</t>
  </si>
  <si>
    <t>STX</t>
  </si>
  <si>
    <t>① CORE</t>
  </si>
  <si>
    <t>BANF</t>
  </si>
  <si>
    <t>CATY</t>
  </si>
  <si>
    <t>BWMX</t>
  </si>
  <si>
    <t>MEOH</t>
  </si>
  <si>
    <t>DPMLF</t>
  </si>
  <si>
    <t>VVX</t>
  </si>
  <si>
    <t>ASR</t>
  </si>
  <si>
    <t>ULTA</t>
  </si>
  <si>
    <t>② CTRL</t>
  </si>
  <si>
    <t>BURL</t>
  </si>
  <si>
    <t>GAP</t>
  </si>
  <si>
    <t>REGN</t>
  </si>
  <si>
    <t>AIT</t>
  </si>
  <si>
    <t>NECB</t>
  </si>
  <si>
    <t>WWD</t>
  </si>
  <si>
    <t>ASRT</t>
  </si>
  <si>
    <t>UNFI</t>
  </si>
  <si>
    <t>HTHT</t>
  </si>
  <si>
    <t>OII</t>
  </si>
  <si>
    <t>THG</t>
  </si>
  <si>
    <t>VFF</t>
  </si>
  <si>
    <t>TIMB</t>
  </si>
  <si>
    <t>CP_v11</t>
  </si>
  <si>
    <t>✓ OK</t>
  </si>
  <si>
    <t>RWT</t>
  </si>
  <si>
    <t>GBOOY</t>
  </si>
  <si>
    <t>PRO_MACDLE</t>
  </si>
  <si>
    <t>FIVE</t>
  </si>
  <si>
    <t>AUOTY</t>
  </si>
  <si>
    <t>XFOR</t>
  </si>
  <si>
    <t>⬆ STRONG</t>
  </si>
  <si>
    <t>VECO</t>
  </si>
  <si>
    <t>LBRX</t>
  </si>
  <si>
    <t>ROKU</t>
  </si>
  <si>
    <t>SUBCY</t>
  </si>
  <si>
    <t>DIBS</t>
  </si>
  <si>
    <t>◆ MEDIUM</t>
  </si>
  <si>
    <t>INSW</t>
  </si>
  <si>
    <t>YOU</t>
  </si>
  <si>
    <t>SMSI</t>
  </si>
  <si>
    <t>OPRA</t>
  </si>
  <si>
    <t>APYX</t>
  </si>
  <si>
    <t>CBC</t>
  </si>
  <si>
    <t>Q</t>
  </si>
  <si>
    <t>CLS</t>
  </si>
  <si>
    <t>AXTI</t>
  </si>
  <si>
    <t>CTXAY</t>
  </si>
  <si>
    <t>SDVKY</t>
  </si>
  <si>
    <t>ANF</t>
  </si>
  <si>
    <t>FLR</t>
  </si>
  <si>
    <t>RDCM</t>
  </si>
  <si>
    <t>NWPX</t>
  </si>
  <si>
    <t>ORN</t>
  </si>
  <si>
    <t>FUTU</t>
  </si>
  <si>
    <t>GDS</t>
  </si>
  <si>
    <t>COHR</t>
  </si>
  <si>
    <t>UAA</t>
  </si>
  <si>
    <t>BW</t>
  </si>
  <si>
    <t>VSCO</t>
  </si>
  <si>
    <t>PF baixo</t>
  </si>
  <si>
    <t>ASCCY</t>
  </si>
  <si>
    <t>SBET</t>
  </si>
  <si>
    <t>FOX</t>
  </si>
  <si>
    <t>VFC</t>
  </si>
  <si>
    <t>PRAX</t>
  </si>
  <si>
    <t>LSF</t>
  </si>
  <si>
    <t>FTI</t>
  </si>
  <si>
    <t>LVO</t>
  </si>
  <si>
    <t>MOD</t>
  </si>
  <si>
    <t>VIAV</t>
  </si>
  <si>
    <t>SMBK</t>
  </si>
  <si>
    <t>VIK</t>
  </si>
  <si>
    <t>ACT</t>
  </si>
  <si>
    <t>BFH</t>
  </si>
  <si>
    <t>TTWO</t>
  </si>
  <si>
    <t>WTTR</t>
  </si>
  <si>
    <t>DNKEY</t>
  </si>
  <si>
    <t>SITM</t>
  </si>
  <si>
    <t>CON</t>
  </si>
  <si>
    <t>TER</t>
  </si>
  <si>
    <t>ULS</t>
  </si>
  <si>
    <t>AKRBY</t>
  </si>
  <si>
    <t>ASX</t>
  </si>
  <si>
    <t>NVT</t>
  </si>
  <si>
    <t>MU</t>
  </si>
  <si>
    <t>RIVN</t>
  </si>
  <si>
    <t>RVMD</t>
  </si>
  <si>
    <t>STRL</t>
  </si>
  <si>
    <t>MCY</t>
  </si>
  <si>
    <t>CDNS</t>
  </si>
  <si>
    <t>RPRX</t>
  </si>
  <si>
    <t>MRVL</t>
  </si>
  <si>
    <t>THC</t>
  </si>
  <si>
    <t>IOT</t>
  </si>
  <si>
    <t>DXCM</t>
  </si>
  <si>
    <t>RGEN</t>
  </si>
  <si>
    <t>SHOP</t>
  </si>
  <si>
    <t>VG</t>
  </si>
  <si>
    <t>CP_v11.5</t>
  </si>
  <si>
    <t>BEKE</t>
  </si>
  <si>
    <t>YPF</t>
  </si>
  <si>
    <t>XYZ</t>
  </si>
  <si>
    <t>STT</t>
  </si>
  <si>
    <t>CP_v11.2</t>
  </si>
  <si>
    <t>WELL</t>
  </si>
  <si>
    <t>MCK</t>
  </si>
  <si>
    <t>LAMR</t>
  </si>
  <si>
    <t>VAC</t>
  </si>
  <si>
    <t>NOV</t>
  </si>
  <si>
    <t>ROAD</t>
  </si>
  <si>
    <t>Resultado mensal — calculado por SUMIFS sobre a aba Operações</t>
  </si>
  <si>
    <t>Mês</t>
  </si>
  <si>
    <t>Início</t>
  </si>
  <si>
    <t>Fim</t>
  </si>
  <si>
    <t>Operações</t>
  </si>
  <si>
    <t>Ganhadoras</t>
  </si>
  <si>
    <t>Acerto %</t>
  </si>
  <si>
    <t>Resultado US$</t>
  </si>
  <si>
    <t>Retorno %</t>
  </si>
  <si>
    <t>Acumulado %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</si>
  <si>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</si>
  <si>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</si>
  <si>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</si>
  <si>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</si>
  <si>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</si>
  <si>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</si>
  <si>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</si>
  <si>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</si>
  <si>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TOTAL</t>
  </si>
  <si>
    <t>Nota: janeiro começa em 21/01. Setembro (mês corrente) não entra, como no dashboard.</t>
  </si>
  <si>
    <t>Contribuição por perfil de convicção — SUMIFS sobre a aba Operações</t>
  </si>
  <si>
    <t>P/L médio %</t>
  </si>
  <si>
    <t>% do total</t>
  </si>
  <si>
    <t>Teste de robustez — e se as operações sem etiqueta fossem todas dimensionadas no mínimo?</t>
  </si>
  <si>
    <t>149 das 244 operações são anteriores a março/2026, quando a etiqueta de estratégia ainda não existia. Nelas o perfil foi inferido por probabilidade e profit factor. Se essa inferência estivesse inflando o resultado, forçar TODAS ao menor tamanho possível (3,5%) derrubaria o número.</t>
  </si>
  <si>
    <t>Cenário</t>
  </si>
  <si>
    <t>Descrição</t>
  </si>
  <si>
    <t>Base</t>
  </si>
  <si>
    <t>Perfil inferido por prob/PF nas operações sem etiqueta</t>
  </si>
  <si>
    <t>Conservador</t>
  </si>
  <si>
    <t>Sem etiqueta forçadas a 3,5% (menor sizing não-zero)</t>
  </si>
  <si>
    <t>Conclusão: a diferença entre os dois cenários é pequena — o resultado não depende da inferência.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</si>
</sst>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$#,##0"/>
    <numFmt numFmtId="165" formatCode="0.0%"/>
    <numFmt numFmtId="166" formatCode="0.0"/>
    <numFmt numFmtId="167" formatCode="dd/mm/yyyy"/>
    <numFmt numFmtId="168" formatCode="0.00%;\(0.00%\);\-"/>
    <numFmt numFmtId="169" formatCode="\$#,##0;&quot;($&quot;#,##0\);\-"/>
  </numFmts>
  <fonts count="14" x14ac:knownFonts="1">
    <font>
      <sz val="11"/>
      <color theme="1"/>
      <name val="Calibri"/>
      <family val="2"/>
      <charset val="1"/>
    </font>
    <font>
      <b/>
      <sz val="14"/>
      <name val="Arial"/>
      <family val="2"/>
    </font>
    <font>
      <sz val="10"/>
      <color rgb="FF666666"/>
      <name val="Arial"/>
      <family val="2"/>
    </font>
    <font>
      <b/>
      <sz val="11"/>
      <name val="Arial"/>
      <family val="2"/>
    </font>
    <font>
      <sz val="11"/>
      <color rgb="FF0000FF"/>
      <name val="Arial"/>
      <family val="2"/>
    </font>
    <font>
      <i/>
      <sz val="9"/>
      <color rgb="FF666666"/>
      <name val="Arial"/>
      <family val="2"/>
    </font>
    <font>
      <b/>
      <sz val="10"/>
      <color rgb="FFFFFFFF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Cambria"/>
      <family val="1"/>
    </font>
    <font>
      <i/>
      <sz val="9"/>
      <name val="Arial"/>
      <family val="2"/>
    </font>
    <font>
      <i/>
      <sz val="1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A1428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2" borderId="0" xfId="0" applyNumberFormat="1" applyFont="1" applyFill="1"/>
    <xf numFmtId="0" fontId="5" fillId="0" borderId="0" xfId="0" applyFont="1"/>
    <xf numFmtId="0" fontId="6" fillId="3" borderId="1" xfId="0" applyFont="1" applyFill="1" applyBorder="1"/>
    <xf numFmtId="0" fontId="3" fillId="0" borderId="1" xfId="0" applyFont="1" applyBorder="1"/>
    <xf numFmtId="0" fontId="7" fillId="0" borderId="1" xfId="0" applyFont="1" applyBorder="1"/>
    <xf numFmtId="165" fontId="4" fillId="0" borderId="1" xfId="0" applyNumberFormat="1" applyFont="1" applyBorder="1"/>
    <xf numFmtId="0" fontId="6" fillId="3" borderId="1" xfId="0" applyFont="1" applyFill="1" applyBorder="1" applyAlignment="1">
      <alignment horizontal="center" wrapText="1"/>
    </xf>
    <xf numFmtId="0" fontId="8" fillId="0" borderId="1" xfId="0" applyFont="1" applyBorder="1"/>
    <xf numFmtId="166" fontId="8" fillId="0" borderId="1" xfId="0" applyNumberFormat="1" applyFont="1" applyBorder="1"/>
    <xf numFmtId="165" fontId="8" fillId="0" borderId="1" xfId="0" applyNumberFormat="1" applyFont="1" applyBorder="1"/>
    <xf numFmtId="2" fontId="8" fillId="0" borderId="1" xfId="0" applyNumberFormat="1" applyFont="1" applyBorder="1"/>
    <xf numFmtId="167" fontId="8" fillId="0" borderId="1" xfId="0" applyNumberFormat="1" applyFont="1" applyBorder="1"/>
    <xf numFmtId="168" fontId="8" fillId="0" borderId="1" xfId="0" applyNumberFormat="1" applyFont="1" applyBorder="1"/>
    <xf numFmtId="169" fontId="8" fillId="0" borderId="1" xfId="0" applyNumberFormat="1" applyFont="1" applyBorder="1"/>
    <xf numFmtId="164" fontId="3" fillId="0" borderId="0" xfId="0" applyNumberFormat="1" applyFont="1"/>
    <xf numFmtId="0" fontId="9" fillId="0" borderId="0" xfId="0" applyFont="1"/>
    <xf numFmtId="0" fontId="10" fillId="0" borderId="1" xfId="0" applyFont="1" applyBorder="1"/>
    <xf numFmtId="10" fontId="8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0" fontId="3" fillId="0" borderId="1" xfId="0" applyNumberFormat="1" applyFont="1" applyBorder="1"/>
    <xf numFmtId="0" fontId="11" fillId="0" borderId="0" xfId="0" applyFont="1"/>
    <xf numFmtId="165" fontId="0" fillId="0" borderId="1" xfId="0" applyNumberFormat="1" applyBorder="1"/>
    <xf numFmtId="0" fontId="0" fillId="0" borderId="1" xfId="0" applyBorder="1"/>
    <xf numFmtId="10" fontId="0" fillId="0" borderId="1" xfId="0" applyNumberFormat="1" applyBorder="1"/>
    <xf numFmtId="169" fontId="0" fillId="0" borderId="1" xfId="0" applyNumberFormat="1" applyBorder="1"/>
    <xf numFmtId="164" fontId="0" fillId="0" borderId="1" xfId="0" applyNumberFormat="1" applyBorder="1"/>
    <xf numFmtId="0" fontId="12" fillId="0" borderId="0" xfId="0" applyFont="1"/>
    <xf numFmtId="0" fontId="13" fillId="0" borderId="0" xfId="0" applyFont="1"/>
    <xf numFmtId="0" fontId="7" fillId="0" borderId="0" xfId="0" applyFont="1"/>
    <xf numFmtId="0" fontId="0" fillId="0" borderId="0" xfId="0"/>
    <xf numFmtId="0" fontId="8" fillId="0" borderId="0" xfId="0" applyFont="1" applyAlignment="1">
      <alignment vertical="top" wrapText="1"/>
    </xf>
    <xf numFmtId="0" fontId="8" fillId="4" borderId="1" xfId="0" applyFont="1" applyFill="1" applyBorder="1"/>
    <xf numFmtId="166" fontId="8" fillId="4" borderId="1" xfId="0" applyNumberFormat="1" applyFont="1" applyFill="1" applyBorder="1"/>
    <xf numFmtId="165" fontId="8" fillId="4" borderId="1" xfId="0" applyNumberFormat="1" applyFont="1" applyFill="1" applyBorder="1"/>
    <xf numFmtId="2" fontId="8" fillId="4" borderId="1" xfId="0" applyNumberFormat="1" applyFont="1" applyFill="1" applyBorder="1"/>
    <xf numFmtId="167" fontId="8" fillId="4" borderId="1" xfId="0" applyNumberFormat="1" applyFont="1" applyFill="1" applyBorder="1"/>
    <xf numFmtId="168" fontId="8" fillId="4" borderId="1" xfId="0" applyNumberFormat="1" applyFont="1" applyFill="1" applyBorder="1"/>
    <xf numFmtId="169" fontId="8" fillId="4" borderId="1" xfId="0" applyNumberFormat="1" applyFont="1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A1428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topLeftCell="A5" zoomScale="168" zoomScaleNormal="100" workbookViewId="0">
      <selection activeCell="B10" sqref="B10"/>
    </sheetView>
  </sheetViews>
  <sheetFormatPr baseColWidth="10" defaultColWidth="8.6640625" defaultRowHeight="15" x14ac:dyDescent="0.2"/>
  <cols>
    <col min="1" max="1" width="26" customWidth="1"/>
    <col min="2" max="2" width="46" customWidth="1"/>
    <col min="3" max="3" width="12" customWidth="1"/>
  </cols>
  <sheetData>
    <row r="1" spans="1:3" ht="17.25" customHeight="1" x14ac:dyDescent="0.2">
      <c r="A1" s="1" t="s">
        <v>0</v>
      </c>
    </row>
    <row r="2" spans="1:3" ht="15" customHeight="1" x14ac:dyDescent="0.2">
      <c r="A2" s="2" t="s">
        <v>1</v>
      </c>
    </row>
    <row r="4" spans="1:3" ht="15" customHeight="1" x14ac:dyDescent="0.2">
      <c r="A4" s="3" t="s">
        <v>2</v>
      </c>
      <c r="B4" s="4">
        <v>100000</v>
      </c>
      <c r="C4" s="5" t="s">
        <v>3</v>
      </c>
    </row>
    <row r="6" spans="1:3" ht="15" customHeight="1" x14ac:dyDescent="0.2">
      <c r="A6" s="3" t="s">
        <v>4</v>
      </c>
    </row>
    <row r="7" spans="1:3" ht="15" customHeight="1" x14ac:dyDescent="0.2">
      <c r="A7" s="6" t="s">
        <v>5</v>
      </c>
      <c r="B7" s="6" t="s">
        <v>6</v>
      </c>
      <c r="C7" s="6" t="s">
        <v>7</v>
      </c>
    </row>
    <row r="8" spans="1:3" ht="15" customHeight="1" x14ac:dyDescent="0.2">
      <c r="A8" s="7" t="s">
        <v>8</v>
      </c>
      <c r="B8" s="8" t="s">
        <v>9</v>
      </c>
      <c r="C8" s="9">
        <v>0.14000000000000001</v>
      </c>
    </row>
    <row r="9" spans="1:3" ht="15" customHeight="1" x14ac:dyDescent="0.2">
      <c r="A9" s="7" t="s">
        <v>10</v>
      </c>
      <c r="B9" s="8" t="s">
        <v>11</v>
      </c>
      <c r="C9" s="9">
        <v>0.1</v>
      </c>
    </row>
    <row r="10" spans="1:3" ht="15" customHeight="1" x14ac:dyDescent="0.2">
      <c r="A10" s="7" t="s">
        <v>12</v>
      </c>
      <c r="B10" s="8" t="s">
        <v>13</v>
      </c>
      <c r="C10" s="9">
        <v>8.5000000000000006E-2</v>
      </c>
    </row>
    <row r="11" spans="1:3" ht="15" customHeight="1" x14ac:dyDescent="0.2">
      <c r="A11" s="7" t="s">
        <v>14</v>
      </c>
      <c r="B11" s="8" t="s">
        <v>15</v>
      </c>
      <c r="C11" s="9">
        <v>0.08</v>
      </c>
    </row>
    <row r="12" spans="1:3" ht="15" customHeight="1" x14ac:dyDescent="0.2">
      <c r="A12" s="7" t="s">
        <v>16</v>
      </c>
      <c r="B12" s="8" t="s">
        <v>17</v>
      </c>
      <c r="C12" s="9">
        <v>7.0000000000000007E-2</v>
      </c>
    </row>
    <row r="13" spans="1:3" ht="15" customHeight="1" x14ac:dyDescent="0.2">
      <c r="A13" s="7" t="s">
        <v>18</v>
      </c>
      <c r="B13" s="8" t="s">
        <v>19</v>
      </c>
      <c r="C13" s="9">
        <v>0.06</v>
      </c>
    </row>
    <row r="14" spans="1:3" ht="15" customHeight="1" x14ac:dyDescent="0.2">
      <c r="A14" s="7" t="s">
        <v>20</v>
      </c>
      <c r="B14" s="8" t="s">
        <v>21</v>
      </c>
      <c r="C14" s="9">
        <v>3.5000000000000003E-2</v>
      </c>
    </row>
    <row r="15" spans="1:3" ht="15" customHeight="1" x14ac:dyDescent="0.2">
      <c r="A15" s="7" t="s">
        <v>22</v>
      </c>
      <c r="B15" s="8">
        <v>0</v>
      </c>
      <c r="C15" s="9">
        <v>0</v>
      </c>
    </row>
    <row r="17" spans="1:8" x14ac:dyDescent="0.2">
      <c r="A17" s="32" t="s">
        <v>23</v>
      </c>
    </row>
    <row r="18" spans="1:8" ht="15" customHeight="1" x14ac:dyDescent="0.2">
      <c r="A18" s="3" t="s">
        <v>24</v>
      </c>
    </row>
    <row r="19" spans="1:8" ht="15" customHeight="1" x14ac:dyDescent="0.2">
      <c r="A19" s="33" t="s">
        <v>25</v>
      </c>
      <c r="B19" s="34"/>
      <c r="C19" s="34"/>
      <c r="D19" s="34"/>
      <c r="E19" s="34"/>
      <c r="F19" s="34"/>
      <c r="G19" s="34"/>
      <c r="H19" s="34"/>
    </row>
    <row r="20" spans="1:8" ht="15" customHeight="1" x14ac:dyDescent="0.2">
      <c r="A20" s="33" t="s">
        <v>26</v>
      </c>
      <c r="B20" s="34"/>
      <c r="C20" s="34"/>
      <c r="D20" s="34"/>
      <c r="E20" s="34"/>
      <c r="F20" s="34"/>
      <c r="G20" s="34"/>
      <c r="H20" s="34"/>
    </row>
    <row r="21" spans="1:8" ht="15" customHeight="1" x14ac:dyDescent="0.2">
      <c r="A21" s="33" t="s">
        <v>27</v>
      </c>
      <c r="B21" s="34"/>
      <c r="C21" s="34"/>
      <c r="D21" s="34"/>
      <c r="E21" s="34"/>
      <c r="F21" s="34"/>
      <c r="G21" s="34"/>
      <c r="H21" s="34"/>
    </row>
    <row r="22" spans="1:8" ht="15" customHeight="1" x14ac:dyDescent="0.2">
      <c r="A22" s="33" t="s">
        <v>28</v>
      </c>
      <c r="B22" s="34"/>
      <c r="C22" s="34"/>
      <c r="D22" s="34"/>
      <c r="E22" s="34"/>
      <c r="F22" s="34"/>
      <c r="G22" s="34"/>
      <c r="H22" s="34"/>
    </row>
    <row r="23" spans="1:8" ht="15" customHeight="1" x14ac:dyDescent="0.2">
      <c r="A23" s="33" t="s">
        <v>29</v>
      </c>
      <c r="B23" s="34"/>
      <c r="C23" s="34"/>
      <c r="D23" s="34"/>
      <c r="E23" s="34"/>
      <c r="F23" s="34"/>
      <c r="G23" s="34"/>
      <c r="H23" s="34"/>
    </row>
    <row r="24" spans="1:8" ht="15" customHeight="1" x14ac:dyDescent="0.2">
      <c r="A24" s="33" t="s">
        <v>30</v>
      </c>
      <c r="B24" s="34"/>
      <c r="C24" s="34"/>
      <c r="D24" s="34"/>
      <c r="E24" s="34"/>
      <c r="F24" s="34"/>
      <c r="G24" s="34"/>
      <c r="H24" s="34"/>
    </row>
  </sheetData>
  <mergeCells count="6">
    <mergeCell ref="A21:H21"/>
    <mergeCell ref="A20:H20"/>
    <mergeCell ref="A24:H24"/>
    <mergeCell ref="A19:H19"/>
    <mergeCell ref="A23:H23"/>
    <mergeCell ref="A22:H2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0"/>
  <sheetViews>
    <sheetView zoomScaleNormal="100" workbookViewId="0">
      <pane ySplit="1" topLeftCell="A272" activePane="bottomLeft" state="frozen"/>
      <selection pane="bottomLeft" activeCell="K236" sqref="K236"/>
    </sheetView>
  </sheetViews>
  <sheetFormatPr baseColWidth="10" defaultColWidth="8.6640625" defaultRowHeight="15" x14ac:dyDescent="0.2"/>
  <cols>
    <col min="1" max="1" width="5" customWidth="1"/>
    <col min="2" max="2" width="10" customWidth="1"/>
    <col min="3" max="4" width="13" customWidth="1"/>
    <col min="5" max="5" width="7" customWidth="1"/>
    <col min="6" max="6" width="8" customWidth="1"/>
    <col min="7" max="7" width="7" customWidth="1"/>
    <col min="8" max="9" width="11" customWidth="1"/>
    <col min="10" max="10" width="7" customWidth="1"/>
    <col min="11" max="11" width="9" customWidth="1"/>
    <col min="12" max="12" width="22" bestFit="1" customWidth="1"/>
    <col min="13" max="13" width="13.1640625" bestFit="1" customWidth="1"/>
    <col min="14" max="14" width="17.33203125" bestFit="1" customWidth="1"/>
    <col min="15" max="15" width="20.1640625" bestFit="1" customWidth="1"/>
    <col min="16" max="16" width="15" customWidth="1"/>
  </cols>
  <sheetData>
    <row r="1" spans="1:16" ht="23.75" customHeight="1" x14ac:dyDescent="0.2">
      <c r="A1" s="10" t="s">
        <v>31</v>
      </c>
      <c r="B1" s="10" t="s">
        <v>32</v>
      </c>
      <c r="C1" s="10" t="s">
        <v>33</v>
      </c>
      <c r="D1" s="10" t="s">
        <v>34</v>
      </c>
      <c r="E1" s="10" t="s">
        <v>35</v>
      </c>
      <c r="F1" s="10" t="s">
        <v>36</v>
      </c>
      <c r="G1" s="10" t="s">
        <v>37</v>
      </c>
      <c r="H1" s="10" t="s">
        <v>38</v>
      </c>
      <c r="I1" s="10" t="s">
        <v>39</v>
      </c>
      <c r="J1" s="10" t="s">
        <v>40</v>
      </c>
      <c r="K1" s="10" t="s">
        <v>41</v>
      </c>
      <c r="L1" s="10" t="s">
        <v>42</v>
      </c>
      <c r="M1" s="10" t="s">
        <v>43</v>
      </c>
      <c r="N1" s="10" t="s">
        <v>44</v>
      </c>
      <c r="O1" s="10" t="s">
        <v>45</v>
      </c>
      <c r="P1" s="10" t="s">
        <v>46</v>
      </c>
    </row>
    <row r="2" spans="1:16" ht="15" customHeight="1" x14ac:dyDescent="0.2">
      <c r="A2" s="11">
        <v>1</v>
      </c>
      <c r="B2" s="11" t="s">
        <v>47</v>
      </c>
      <c r="C2" s="11" t="s">
        <v>48</v>
      </c>
      <c r="D2" s="11" t="s">
        <v>49</v>
      </c>
      <c r="E2" s="12"/>
      <c r="F2" s="13">
        <v>0.56820000000000004</v>
      </c>
      <c r="G2" s="14">
        <v>1.4470000000000001</v>
      </c>
      <c r="H2" s="15">
        <v>46027</v>
      </c>
      <c r="I2" s="15">
        <v>46034</v>
      </c>
      <c r="J2" s="11">
        <v>7</v>
      </c>
      <c r="K2" s="16">
        <v>9.6199999999999994E-2</v>
      </c>
      <c r="L2" s="11" t="s">
        <v>20</v>
      </c>
      <c r="M2" s="13">
        <v>3.5000000000000003E-2</v>
      </c>
      <c r="N2" s="17">
        <f>Premissas!$B$4*M2</f>
        <v>3500.0000000000005</v>
      </c>
      <c r="O2" s="17">
        <f t="shared" ref="O2:O65" si="0">N2*K2</f>
        <v>336.70000000000005</v>
      </c>
      <c r="P2" s="17">
        <f>O2</f>
        <v>336.70000000000005</v>
      </c>
    </row>
    <row r="3" spans="1:16" ht="15" customHeight="1" x14ac:dyDescent="0.2">
      <c r="A3" s="11">
        <v>2</v>
      </c>
      <c r="B3" s="11" t="s">
        <v>50</v>
      </c>
      <c r="C3" s="11" t="s">
        <v>48</v>
      </c>
      <c r="D3" s="11" t="s">
        <v>49</v>
      </c>
      <c r="E3" s="12"/>
      <c r="F3" s="13">
        <v>0.38890000000000002</v>
      </c>
      <c r="G3" s="14"/>
      <c r="H3" s="15">
        <v>46030</v>
      </c>
      <c r="I3" s="15">
        <v>46034</v>
      </c>
      <c r="J3" s="11">
        <v>4</v>
      </c>
      <c r="K3" s="16">
        <v>5.4000000000000013E-2</v>
      </c>
      <c r="L3" s="11" t="s">
        <v>20</v>
      </c>
      <c r="M3" s="13">
        <v>3.5000000000000003E-2</v>
      </c>
      <c r="N3" s="17">
        <f>Premissas!$B$4*M3</f>
        <v>3500.0000000000005</v>
      </c>
      <c r="O3" s="17">
        <f t="shared" si="0"/>
        <v>189.00000000000006</v>
      </c>
      <c r="P3" s="17">
        <f t="shared" ref="P3:P66" si="1">P2+O3</f>
        <v>525.70000000000005</v>
      </c>
    </row>
    <row r="4" spans="1:16" ht="15" customHeight="1" x14ac:dyDescent="0.2">
      <c r="A4" s="11">
        <v>3</v>
      </c>
      <c r="B4" s="11" t="s">
        <v>51</v>
      </c>
      <c r="C4" s="11" t="s">
        <v>48</v>
      </c>
      <c r="D4" s="11" t="s">
        <v>49</v>
      </c>
      <c r="E4" s="12"/>
      <c r="F4" s="13">
        <v>0.60729999999999995</v>
      </c>
      <c r="G4" s="14">
        <v>1.0620000000000001</v>
      </c>
      <c r="H4" s="15">
        <v>46034</v>
      </c>
      <c r="I4" s="15">
        <v>46034</v>
      </c>
      <c r="J4" s="11">
        <v>0</v>
      </c>
      <c r="K4" s="16">
        <v>0</v>
      </c>
      <c r="L4" s="11" t="s">
        <v>20</v>
      </c>
      <c r="M4" s="13">
        <v>3.5000000000000003E-2</v>
      </c>
      <c r="N4" s="17">
        <f>Premissas!$B$4*M4</f>
        <v>3500.0000000000005</v>
      </c>
      <c r="O4" s="17">
        <f t="shared" si="0"/>
        <v>0</v>
      </c>
      <c r="P4" s="17">
        <f t="shared" si="1"/>
        <v>525.70000000000005</v>
      </c>
    </row>
    <row r="5" spans="1:16" ht="15" customHeight="1" x14ac:dyDescent="0.2">
      <c r="A5" s="11">
        <v>4</v>
      </c>
      <c r="B5" s="11" t="s">
        <v>52</v>
      </c>
      <c r="C5" s="11" t="s">
        <v>48</v>
      </c>
      <c r="D5" s="11" t="s">
        <v>49</v>
      </c>
      <c r="E5" s="12"/>
      <c r="F5" s="13">
        <v>0.42109999999999997</v>
      </c>
      <c r="G5" s="14"/>
      <c r="H5" s="15">
        <v>46031</v>
      </c>
      <c r="I5" s="15">
        <v>46034</v>
      </c>
      <c r="J5" s="11">
        <v>3</v>
      </c>
      <c r="K5" s="16">
        <v>0</v>
      </c>
      <c r="L5" s="11" t="s">
        <v>20</v>
      </c>
      <c r="M5" s="13">
        <v>3.5000000000000003E-2</v>
      </c>
      <c r="N5" s="17">
        <f>Premissas!$B$4*M5</f>
        <v>3500.0000000000005</v>
      </c>
      <c r="O5" s="17">
        <f t="shared" si="0"/>
        <v>0</v>
      </c>
      <c r="P5" s="17">
        <f t="shared" si="1"/>
        <v>525.70000000000005</v>
      </c>
    </row>
    <row r="6" spans="1:16" ht="15" customHeight="1" x14ac:dyDescent="0.2">
      <c r="A6" s="11">
        <v>5</v>
      </c>
      <c r="B6" s="11" t="s">
        <v>53</v>
      </c>
      <c r="C6" s="11" t="s">
        <v>48</v>
      </c>
      <c r="D6" s="11" t="s">
        <v>49</v>
      </c>
      <c r="E6" s="12"/>
      <c r="F6" s="13">
        <v>0.41799999999999998</v>
      </c>
      <c r="G6" s="14">
        <v>1.3680000000000001</v>
      </c>
      <c r="H6" s="15">
        <v>46027</v>
      </c>
      <c r="I6" s="15">
        <v>46034</v>
      </c>
      <c r="J6" s="11">
        <v>7</v>
      </c>
      <c r="K6" s="16">
        <v>-5.3499999999999999E-2</v>
      </c>
      <c r="L6" s="11" t="s">
        <v>20</v>
      </c>
      <c r="M6" s="13">
        <v>3.5000000000000003E-2</v>
      </c>
      <c r="N6" s="17">
        <f>Premissas!$B$4*M6</f>
        <v>3500.0000000000005</v>
      </c>
      <c r="O6" s="17">
        <f t="shared" si="0"/>
        <v>-187.25000000000003</v>
      </c>
      <c r="P6" s="17">
        <f t="shared" si="1"/>
        <v>338.45000000000005</v>
      </c>
    </row>
    <row r="7" spans="1:16" ht="15" customHeight="1" x14ac:dyDescent="0.2">
      <c r="A7" s="11">
        <v>6</v>
      </c>
      <c r="B7" s="11" t="s">
        <v>54</v>
      </c>
      <c r="C7" s="11" t="s">
        <v>48</v>
      </c>
      <c r="D7" s="11" t="s">
        <v>49</v>
      </c>
      <c r="E7" s="12"/>
      <c r="F7" s="13">
        <v>0.42859999999999998</v>
      </c>
      <c r="G7" s="14"/>
      <c r="H7" s="15">
        <v>46024</v>
      </c>
      <c r="I7" s="15">
        <v>46034</v>
      </c>
      <c r="J7" s="11">
        <v>10</v>
      </c>
      <c r="K7" s="16">
        <v>-5.7200000000000001E-2</v>
      </c>
      <c r="L7" s="11" t="s">
        <v>20</v>
      </c>
      <c r="M7" s="13">
        <v>3.5000000000000003E-2</v>
      </c>
      <c r="N7" s="17">
        <f>Premissas!$B$4*M7</f>
        <v>3500.0000000000005</v>
      </c>
      <c r="O7" s="17">
        <f t="shared" si="0"/>
        <v>-200.20000000000002</v>
      </c>
      <c r="P7" s="17">
        <f t="shared" si="1"/>
        <v>138.25000000000003</v>
      </c>
    </row>
    <row r="8" spans="1:16" ht="15" customHeight="1" x14ac:dyDescent="0.2">
      <c r="A8" s="11">
        <v>7</v>
      </c>
      <c r="B8" s="11" t="s">
        <v>55</v>
      </c>
      <c r="C8" s="11" t="s">
        <v>48</v>
      </c>
      <c r="D8" s="11" t="s">
        <v>49</v>
      </c>
      <c r="E8" s="12"/>
      <c r="F8" s="13">
        <v>0.83329999999999993</v>
      </c>
      <c r="G8" s="14"/>
      <c r="H8" s="15">
        <v>46034</v>
      </c>
      <c r="I8" s="15">
        <v>46035</v>
      </c>
      <c r="J8" s="11">
        <v>1</v>
      </c>
      <c r="K8" s="16">
        <v>6.2800000000000009E-2</v>
      </c>
      <c r="L8" s="11" t="s">
        <v>20</v>
      </c>
      <c r="M8" s="13">
        <v>3.5000000000000003E-2</v>
      </c>
      <c r="N8" s="17">
        <f>Premissas!$B$4*M8</f>
        <v>3500.0000000000005</v>
      </c>
      <c r="O8" s="17">
        <f t="shared" si="0"/>
        <v>219.80000000000007</v>
      </c>
      <c r="P8" s="17">
        <f t="shared" si="1"/>
        <v>358.05000000000007</v>
      </c>
    </row>
    <row r="9" spans="1:16" ht="15" customHeight="1" x14ac:dyDescent="0.2">
      <c r="A9" s="11">
        <v>8</v>
      </c>
      <c r="B9" s="11" t="s">
        <v>56</v>
      </c>
      <c r="C9" s="11" t="s">
        <v>48</v>
      </c>
      <c r="D9" s="11" t="s">
        <v>49</v>
      </c>
      <c r="E9" s="12"/>
      <c r="F9" s="13">
        <v>0.67130000000000001</v>
      </c>
      <c r="G9" s="14">
        <v>1.6930000000000001</v>
      </c>
      <c r="H9" s="15">
        <v>46034</v>
      </c>
      <c r="I9" s="15">
        <v>46035</v>
      </c>
      <c r="J9" s="11">
        <v>1</v>
      </c>
      <c r="K9" s="16">
        <v>6.3099999999999989E-2</v>
      </c>
      <c r="L9" s="11" t="s">
        <v>10</v>
      </c>
      <c r="M9" s="13">
        <v>0.1</v>
      </c>
      <c r="N9" s="17">
        <f>Premissas!$B$4*M9</f>
        <v>10000</v>
      </c>
      <c r="O9" s="17">
        <f t="shared" si="0"/>
        <v>630.99999999999989</v>
      </c>
      <c r="P9" s="17">
        <f t="shared" si="1"/>
        <v>989.05</v>
      </c>
    </row>
    <row r="10" spans="1:16" ht="15" customHeight="1" x14ac:dyDescent="0.2">
      <c r="A10" s="11">
        <v>9</v>
      </c>
      <c r="B10" s="11" t="s">
        <v>57</v>
      </c>
      <c r="C10" s="11" t="s">
        <v>48</v>
      </c>
      <c r="D10" s="11" t="s">
        <v>49</v>
      </c>
      <c r="E10" s="12"/>
      <c r="F10" s="13">
        <v>0.62939999999999996</v>
      </c>
      <c r="G10" s="14">
        <v>1.171</v>
      </c>
      <c r="H10" s="15">
        <v>46028</v>
      </c>
      <c r="I10" s="15">
        <v>46035</v>
      </c>
      <c r="J10" s="11">
        <v>7</v>
      </c>
      <c r="K10" s="16">
        <v>5.7200000000000001E-2</v>
      </c>
      <c r="L10" s="11" t="s">
        <v>20</v>
      </c>
      <c r="M10" s="13">
        <v>3.5000000000000003E-2</v>
      </c>
      <c r="N10" s="17">
        <f>Premissas!$B$4*M10</f>
        <v>3500.0000000000005</v>
      </c>
      <c r="O10" s="17">
        <f t="shared" si="0"/>
        <v>200.20000000000002</v>
      </c>
      <c r="P10" s="17">
        <f t="shared" si="1"/>
        <v>1189.25</v>
      </c>
    </row>
    <row r="11" spans="1:16" ht="15" customHeight="1" x14ac:dyDescent="0.2">
      <c r="A11" s="11">
        <v>10</v>
      </c>
      <c r="B11" s="11" t="s">
        <v>52</v>
      </c>
      <c r="C11" s="11" t="s">
        <v>48</v>
      </c>
      <c r="D11" s="11" t="s">
        <v>49</v>
      </c>
      <c r="E11" s="12"/>
      <c r="F11" s="13">
        <v>0.42109999999999997</v>
      </c>
      <c r="G11" s="14"/>
      <c r="H11" s="15">
        <v>46031</v>
      </c>
      <c r="I11" s="15">
        <v>46035</v>
      </c>
      <c r="J11" s="11">
        <v>4</v>
      </c>
      <c r="K11" s="16">
        <v>8.8999999999999999E-3</v>
      </c>
      <c r="L11" s="11" t="s">
        <v>20</v>
      </c>
      <c r="M11" s="13">
        <v>3.5000000000000003E-2</v>
      </c>
      <c r="N11" s="17">
        <f>Premissas!$B$4*M11</f>
        <v>3500.0000000000005</v>
      </c>
      <c r="O11" s="17">
        <f t="shared" si="0"/>
        <v>31.150000000000002</v>
      </c>
      <c r="P11" s="17">
        <f t="shared" si="1"/>
        <v>1220.4000000000001</v>
      </c>
    </row>
    <row r="12" spans="1:16" ht="15" customHeight="1" x14ac:dyDescent="0.2">
      <c r="A12" s="11">
        <v>11</v>
      </c>
      <c r="B12" s="11" t="s">
        <v>58</v>
      </c>
      <c r="C12" s="11" t="s">
        <v>48</v>
      </c>
      <c r="D12" s="11" t="s">
        <v>49</v>
      </c>
      <c r="E12" s="12"/>
      <c r="F12" s="13">
        <v>0.58430000000000004</v>
      </c>
      <c r="G12" s="14">
        <v>2.0129999999999999</v>
      </c>
      <c r="H12" s="15">
        <v>46029</v>
      </c>
      <c r="I12" s="15">
        <v>46035</v>
      </c>
      <c r="J12" s="11">
        <v>6</v>
      </c>
      <c r="K12" s="16">
        <v>-9.4200000000000006E-2</v>
      </c>
      <c r="L12" s="11" t="s">
        <v>20</v>
      </c>
      <c r="M12" s="13">
        <v>3.5000000000000003E-2</v>
      </c>
      <c r="N12" s="17">
        <f>Premissas!$B$4*M12</f>
        <v>3500.0000000000005</v>
      </c>
      <c r="O12" s="17">
        <f t="shared" si="0"/>
        <v>-329.70000000000005</v>
      </c>
      <c r="P12" s="17">
        <f t="shared" si="1"/>
        <v>890.7</v>
      </c>
    </row>
    <row r="13" spans="1:16" ht="15" customHeight="1" x14ac:dyDescent="0.2">
      <c r="A13" s="11">
        <v>12</v>
      </c>
      <c r="B13" s="11" t="s">
        <v>59</v>
      </c>
      <c r="C13" s="11" t="s">
        <v>48</v>
      </c>
      <c r="D13" s="11" t="s">
        <v>49</v>
      </c>
      <c r="E13" s="12"/>
      <c r="F13" s="13">
        <v>0.53689999999999993</v>
      </c>
      <c r="G13" s="14">
        <v>1.5449999999999999</v>
      </c>
      <c r="H13" s="15">
        <v>46034</v>
      </c>
      <c r="I13" s="15">
        <v>46036</v>
      </c>
      <c r="J13" s="11">
        <v>2</v>
      </c>
      <c r="K13" s="16">
        <v>5.5399999999999998E-2</v>
      </c>
      <c r="L13" s="11" t="s">
        <v>20</v>
      </c>
      <c r="M13" s="13">
        <v>3.5000000000000003E-2</v>
      </c>
      <c r="N13" s="17">
        <f>Premissas!$B$4*M13</f>
        <v>3500.0000000000005</v>
      </c>
      <c r="O13" s="17">
        <f t="shared" si="0"/>
        <v>193.9</v>
      </c>
      <c r="P13" s="17">
        <f t="shared" si="1"/>
        <v>1084.6000000000001</v>
      </c>
    </row>
    <row r="14" spans="1:16" ht="15" customHeight="1" x14ac:dyDescent="0.2">
      <c r="A14" s="11">
        <v>13</v>
      </c>
      <c r="B14" s="11" t="s">
        <v>60</v>
      </c>
      <c r="C14" s="11" t="s">
        <v>48</v>
      </c>
      <c r="D14" s="11" t="s">
        <v>49</v>
      </c>
      <c r="E14" s="12"/>
      <c r="F14" s="13">
        <v>0.57020000000000004</v>
      </c>
      <c r="G14" s="14">
        <v>1.76</v>
      </c>
      <c r="H14" s="15">
        <v>46031</v>
      </c>
      <c r="I14" s="15">
        <v>46036</v>
      </c>
      <c r="J14" s="11">
        <v>5</v>
      </c>
      <c r="K14" s="16">
        <v>-7.6299999999999993E-2</v>
      </c>
      <c r="L14" s="11" t="s">
        <v>20</v>
      </c>
      <c r="M14" s="13">
        <v>3.5000000000000003E-2</v>
      </c>
      <c r="N14" s="17">
        <f>Premissas!$B$4*M14</f>
        <v>3500.0000000000005</v>
      </c>
      <c r="O14" s="17">
        <f t="shared" si="0"/>
        <v>-267.05</v>
      </c>
      <c r="P14" s="17">
        <f t="shared" si="1"/>
        <v>817.55000000000018</v>
      </c>
    </row>
    <row r="15" spans="1:16" ht="15" customHeight="1" x14ac:dyDescent="0.2">
      <c r="A15" s="11">
        <v>14</v>
      </c>
      <c r="B15" s="11" t="s">
        <v>61</v>
      </c>
      <c r="C15" s="11" t="s">
        <v>48</v>
      </c>
      <c r="D15" s="11" t="s">
        <v>49</v>
      </c>
      <c r="E15" s="12"/>
      <c r="F15" s="13">
        <v>0.45829999999999999</v>
      </c>
      <c r="G15" s="14">
        <v>2.1219999999999999</v>
      </c>
      <c r="H15" s="15">
        <v>46027</v>
      </c>
      <c r="I15" s="15">
        <v>46037</v>
      </c>
      <c r="J15" s="11">
        <v>10</v>
      </c>
      <c r="K15" s="16">
        <v>5.0099999999999999E-2</v>
      </c>
      <c r="L15" s="11" t="s">
        <v>20</v>
      </c>
      <c r="M15" s="13">
        <v>3.5000000000000003E-2</v>
      </c>
      <c r="N15" s="17">
        <f>Premissas!$B$4*M15</f>
        <v>3500.0000000000005</v>
      </c>
      <c r="O15" s="17">
        <f t="shared" si="0"/>
        <v>175.35000000000002</v>
      </c>
      <c r="P15" s="17">
        <f t="shared" si="1"/>
        <v>992.9000000000002</v>
      </c>
    </row>
    <row r="16" spans="1:16" ht="15" customHeight="1" x14ac:dyDescent="0.2">
      <c r="A16" s="11">
        <v>15</v>
      </c>
      <c r="B16" s="11" t="s">
        <v>62</v>
      </c>
      <c r="C16" s="11" t="s">
        <v>48</v>
      </c>
      <c r="D16" s="11" t="s">
        <v>49</v>
      </c>
      <c r="E16" s="12"/>
      <c r="F16" s="13">
        <v>0.45300000000000001</v>
      </c>
      <c r="G16" s="14">
        <v>1.4</v>
      </c>
      <c r="H16" s="15">
        <v>46035</v>
      </c>
      <c r="I16" s="15">
        <v>46037</v>
      </c>
      <c r="J16" s="11">
        <v>2</v>
      </c>
      <c r="K16" s="16">
        <v>5.3600000000000002E-2</v>
      </c>
      <c r="L16" s="11" t="s">
        <v>20</v>
      </c>
      <c r="M16" s="13">
        <v>3.5000000000000003E-2</v>
      </c>
      <c r="N16" s="17">
        <f>Premissas!$B$4*M16</f>
        <v>3500.0000000000005</v>
      </c>
      <c r="O16" s="17">
        <f t="shared" si="0"/>
        <v>187.60000000000002</v>
      </c>
      <c r="P16" s="17">
        <f t="shared" si="1"/>
        <v>1180.5000000000002</v>
      </c>
    </row>
    <row r="17" spans="1:16" ht="15" customHeight="1" x14ac:dyDescent="0.2">
      <c r="A17" s="11">
        <v>16</v>
      </c>
      <c r="B17" s="11" t="s">
        <v>63</v>
      </c>
      <c r="C17" s="11" t="s">
        <v>48</v>
      </c>
      <c r="D17" s="11" t="s">
        <v>49</v>
      </c>
      <c r="E17" s="12"/>
      <c r="F17" s="13">
        <v>0.625</v>
      </c>
      <c r="G17" s="14">
        <v>2.3359999999999999</v>
      </c>
      <c r="H17" s="15">
        <v>46036</v>
      </c>
      <c r="I17" s="15">
        <v>46037</v>
      </c>
      <c r="J17" s="11">
        <v>1</v>
      </c>
      <c r="K17" s="16">
        <v>-4.8000000000000001E-2</v>
      </c>
      <c r="L17" s="11" t="s">
        <v>20</v>
      </c>
      <c r="M17" s="13">
        <v>3.5000000000000003E-2</v>
      </c>
      <c r="N17" s="17">
        <f>Premissas!$B$4*M17</f>
        <v>3500.0000000000005</v>
      </c>
      <c r="O17" s="17">
        <f t="shared" si="0"/>
        <v>-168.00000000000003</v>
      </c>
      <c r="P17" s="17">
        <f t="shared" si="1"/>
        <v>1012.5000000000002</v>
      </c>
    </row>
    <row r="18" spans="1:16" ht="15" customHeight="1" x14ac:dyDescent="0.2">
      <c r="A18" s="11">
        <v>17</v>
      </c>
      <c r="B18" s="11" t="s">
        <v>64</v>
      </c>
      <c r="C18" s="11" t="s">
        <v>48</v>
      </c>
      <c r="D18" s="11" t="s">
        <v>49</v>
      </c>
      <c r="E18" s="12"/>
      <c r="F18" s="13">
        <v>0.36220000000000002</v>
      </c>
      <c r="G18" s="14">
        <v>2.0579999999999998</v>
      </c>
      <c r="H18" s="15">
        <v>46036</v>
      </c>
      <c r="I18" s="15">
        <v>46037</v>
      </c>
      <c r="J18" s="11">
        <v>1</v>
      </c>
      <c r="K18" s="16">
        <v>-1.84E-2</v>
      </c>
      <c r="L18" s="11" t="s">
        <v>20</v>
      </c>
      <c r="M18" s="13">
        <v>3.5000000000000003E-2</v>
      </c>
      <c r="N18" s="17">
        <f>Premissas!$B$4*M18</f>
        <v>3500.0000000000005</v>
      </c>
      <c r="O18" s="17">
        <f t="shared" si="0"/>
        <v>-64.400000000000006</v>
      </c>
      <c r="P18" s="17">
        <f t="shared" si="1"/>
        <v>948.10000000000025</v>
      </c>
    </row>
    <row r="19" spans="1:16" ht="15" customHeight="1" x14ac:dyDescent="0.2">
      <c r="A19" s="11">
        <v>18</v>
      </c>
      <c r="B19" s="11" t="s">
        <v>65</v>
      </c>
      <c r="C19" s="11" t="s">
        <v>48</v>
      </c>
      <c r="D19" s="11" t="s">
        <v>49</v>
      </c>
      <c r="E19" s="12"/>
      <c r="F19" s="13">
        <v>0.32329999999999998</v>
      </c>
      <c r="G19" s="14">
        <v>1.2729999999999999</v>
      </c>
      <c r="H19" s="15">
        <v>46030</v>
      </c>
      <c r="I19" s="15">
        <v>46037</v>
      </c>
      <c r="J19" s="11">
        <v>7</v>
      </c>
      <c r="K19" s="16">
        <v>-2.7900000000000001E-2</v>
      </c>
      <c r="L19" s="11" t="s">
        <v>20</v>
      </c>
      <c r="M19" s="13">
        <v>3.5000000000000003E-2</v>
      </c>
      <c r="N19" s="17">
        <f>Premissas!$B$4*M19</f>
        <v>3500.0000000000005</v>
      </c>
      <c r="O19" s="17">
        <f t="shared" si="0"/>
        <v>-97.65000000000002</v>
      </c>
      <c r="P19" s="17">
        <f t="shared" si="1"/>
        <v>850.45000000000027</v>
      </c>
    </row>
    <row r="20" spans="1:16" ht="15" customHeight="1" x14ac:dyDescent="0.2">
      <c r="A20" s="11">
        <v>19</v>
      </c>
      <c r="B20" s="11" t="s">
        <v>66</v>
      </c>
      <c r="C20" s="11" t="s">
        <v>48</v>
      </c>
      <c r="D20" s="11" t="s">
        <v>49</v>
      </c>
      <c r="E20" s="12"/>
      <c r="F20" s="13">
        <v>0.55649999999999999</v>
      </c>
      <c r="G20" s="14">
        <v>1.7010000000000001</v>
      </c>
      <c r="H20" s="15">
        <v>46027</v>
      </c>
      <c r="I20" s="15">
        <v>46038</v>
      </c>
      <c r="J20" s="11">
        <v>11</v>
      </c>
      <c r="K20" s="16">
        <v>5.62E-2</v>
      </c>
      <c r="L20" s="11" t="s">
        <v>20</v>
      </c>
      <c r="M20" s="13">
        <v>3.5000000000000003E-2</v>
      </c>
      <c r="N20" s="17">
        <f>Premissas!$B$4*M20</f>
        <v>3500.0000000000005</v>
      </c>
      <c r="O20" s="17">
        <f t="shared" si="0"/>
        <v>196.70000000000002</v>
      </c>
      <c r="P20" s="17">
        <f t="shared" si="1"/>
        <v>1047.1500000000003</v>
      </c>
    </row>
    <row r="21" spans="1:16" ht="15" customHeight="1" x14ac:dyDescent="0.2">
      <c r="A21" s="11">
        <v>20</v>
      </c>
      <c r="B21" s="11" t="s">
        <v>67</v>
      </c>
      <c r="C21" s="11" t="s">
        <v>48</v>
      </c>
      <c r="D21" s="11" t="s">
        <v>49</v>
      </c>
      <c r="E21" s="12"/>
      <c r="F21" s="13">
        <v>0.61109999999999998</v>
      </c>
      <c r="G21" s="14">
        <v>1.6120000000000001</v>
      </c>
      <c r="H21" s="15">
        <v>46037</v>
      </c>
      <c r="I21" s="15">
        <v>46038</v>
      </c>
      <c r="J21" s="11">
        <v>1</v>
      </c>
      <c r="K21" s="16">
        <v>-4.0999999999999986E-3</v>
      </c>
      <c r="L21" s="11" t="s">
        <v>10</v>
      </c>
      <c r="M21" s="13">
        <v>0.1</v>
      </c>
      <c r="N21" s="17">
        <f>Premissas!$B$4*M21</f>
        <v>10000</v>
      </c>
      <c r="O21" s="17">
        <f t="shared" si="0"/>
        <v>-40.999999999999986</v>
      </c>
      <c r="P21" s="17">
        <f t="shared" si="1"/>
        <v>1006.1500000000003</v>
      </c>
    </row>
    <row r="22" spans="1:16" ht="15" customHeight="1" x14ac:dyDescent="0.2">
      <c r="A22" s="11">
        <v>21</v>
      </c>
      <c r="B22" s="11" t="s">
        <v>68</v>
      </c>
      <c r="C22" s="11" t="s">
        <v>48</v>
      </c>
      <c r="D22" s="11" t="s">
        <v>49</v>
      </c>
      <c r="E22" s="12"/>
      <c r="F22" s="13">
        <v>0.45610000000000001</v>
      </c>
      <c r="G22" s="14">
        <v>1.046</v>
      </c>
      <c r="H22" s="15">
        <v>46037</v>
      </c>
      <c r="I22" s="15">
        <v>46038</v>
      </c>
      <c r="J22" s="11">
        <v>1</v>
      </c>
      <c r="K22" s="16">
        <v>-1.6999999999999999E-3</v>
      </c>
      <c r="L22" s="11" t="s">
        <v>20</v>
      </c>
      <c r="M22" s="13">
        <v>3.5000000000000003E-2</v>
      </c>
      <c r="N22" s="17">
        <f>Premissas!$B$4*M22</f>
        <v>3500.0000000000005</v>
      </c>
      <c r="O22" s="17">
        <f t="shared" si="0"/>
        <v>-5.95</v>
      </c>
      <c r="P22" s="17">
        <f t="shared" si="1"/>
        <v>1000.2000000000003</v>
      </c>
    </row>
    <row r="23" spans="1:16" ht="15" customHeight="1" x14ac:dyDescent="0.2">
      <c r="A23" s="11">
        <v>22</v>
      </c>
      <c r="B23" s="11" t="s">
        <v>69</v>
      </c>
      <c r="C23" s="11" t="s">
        <v>48</v>
      </c>
      <c r="D23" s="11" t="s">
        <v>49</v>
      </c>
      <c r="E23" s="12"/>
      <c r="F23" s="13">
        <v>0.34380000000000011</v>
      </c>
      <c r="G23" s="14">
        <v>1.169</v>
      </c>
      <c r="H23" s="15">
        <v>46036</v>
      </c>
      <c r="I23" s="15">
        <v>46038</v>
      </c>
      <c r="J23" s="11">
        <v>2</v>
      </c>
      <c r="K23" s="16">
        <v>-3.3099999999999997E-2</v>
      </c>
      <c r="L23" s="11" t="s">
        <v>20</v>
      </c>
      <c r="M23" s="13">
        <v>3.5000000000000003E-2</v>
      </c>
      <c r="N23" s="17">
        <f>Premissas!$B$4*M23</f>
        <v>3500.0000000000005</v>
      </c>
      <c r="O23" s="17">
        <f t="shared" si="0"/>
        <v>-115.85000000000001</v>
      </c>
      <c r="P23" s="17">
        <f t="shared" si="1"/>
        <v>884.35000000000025</v>
      </c>
    </row>
    <row r="24" spans="1:16" ht="15" customHeight="1" x14ac:dyDescent="0.2">
      <c r="A24" s="11">
        <v>23</v>
      </c>
      <c r="B24" s="11" t="s">
        <v>70</v>
      </c>
      <c r="C24" s="11" t="s">
        <v>48</v>
      </c>
      <c r="D24" s="11" t="s">
        <v>49</v>
      </c>
      <c r="E24" s="12"/>
      <c r="F24" s="13">
        <v>0.70590000000000008</v>
      </c>
      <c r="G24" s="14"/>
      <c r="H24" s="15">
        <v>46034</v>
      </c>
      <c r="I24" s="15">
        <v>46042</v>
      </c>
      <c r="J24" s="11">
        <v>8</v>
      </c>
      <c r="K24" s="16">
        <v>5.0700000000000002E-2</v>
      </c>
      <c r="L24" s="11" t="s">
        <v>20</v>
      </c>
      <c r="M24" s="13">
        <v>3.5000000000000003E-2</v>
      </c>
      <c r="N24" s="17">
        <f>Premissas!$B$4*M24</f>
        <v>3500.0000000000005</v>
      </c>
      <c r="O24" s="17">
        <f t="shared" si="0"/>
        <v>177.45000000000002</v>
      </c>
      <c r="P24" s="17">
        <f t="shared" si="1"/>
        <v>1061.8000000000002</v>
      </c>
    </row>
    <row r="25" spans="1:16" ht="15" customHeight="1" x14ac:dyDescent="0.2">
      <c r="A25" s="11">
        <v>24</v>
      </c>
      <c r="B25" s="11" t="s">
        <v>71</v>
      </c>
      <c r="C25" s="11" t="s">
        <v>48</v>
      </c>
      <c r="D25" s="11" t="s">
        <v>49</v>
      </c>
      <c r="E25" s="12"/>
      <c r="F25" s="13">
        <v>0.6875</v>
      </c>
      <c r="G25" s="14"/>
      <c r="H25" s="15">
        <v>46042</v>
      </c>
      <c r="I25" s="15">
        <v>46042</v>
      </c>
      <c r="J25" s="11">
        <v>0</v>
      </c>
      <c r="K25" s="16">
        <v>0</v>
      </c>
      <c r="L25" s="11" t="s">
        <v>20</v>
      </c>
      <c r="M25" s="13">
        <v>3.5000000000000003E-2</v>
      </c>
      <c r="N25" s="17">
        <f>Premissas!$B$4*M25</f>
        <v>3500.0000000000005</v>
      </c>
      <c r="O25" s="17">
        <f t="shared" si="0"/>
        <v>0</v>
      </c>
      <c r="P25" s="17">
        <f t="shared" si="1"/>
        <v>1061.8000000000002</v>
      </c>
    </row>
    <row r="26" spans="1:16" ht="15" customHeight="1" x14ac:dyDescent="0.2">
      <c r="A26" s="11">
        <v>25</v>
      </c>
      <c r="B26" s="11" t="s">
        <v>72</v>
      </c>
      <c r="C26" s="11" t="s">
        <v>48</v>
      </c>
      <c r="D26" s="11" t="s">
        <v>49</v>
      </c>
      <c r="E26" s="12"/>
      <c r="F26" s="13">
        <v>0.33329999999999999</v>
      </c>
      <c r="G26" s="14"/>
      <c r="H26" s="15">
        <v>46037</v>
      </c>
      <c r="I26" s="15">
        <v>46042</v>
      </c>
      <c r="J26" s="11">
        <v>5</v>
      </c>
      <c r="K26" s="16">
        <v>-4.6199999999999998E-2</v>
      </c>
      <c r="L26" s="11" t="s">
        <v>20</v>
      </c>
      <c r="M26" s="13">
        <v>3.5000000000000003E-2</v>
      </c>
      <c r="N26" s="17">
        <f>Premissas!$B$4*M26</f>
        <v>3500.0000000000005</v>
      </c>
      <c r="O26" s="17">
        <f t="shared" si="0"/>
        <v>-161.70000000000002</v>
      </c>
      <c r="P26" s="17">
        <f t="shared" si="1"/>
        <v>900.10000000000014</v>
      </c>
    </row>
    <row r="27" spans="1:16" ht="15" customHeight="1" x14ac:dyDescent="0.2">
      <c r="A27" s="11">
        <v>26</v>
      </c>
      <c r="B27" s="11" t="s">
        <v>73</v>
      </c>
      <c r="C27" s="11" t="s">
        <v>48</v>
      </c>
      <c r="D27" s="11" t="s">
        <v>49</v>
      </c>
      <c r="E27" s="12"/>
      <c r="F27" s="13">
        <v>0.69489999999999996</v>
      </c>
      <c r="G27" s="14">
        <v>2.3010000000000002</v>
      </c>
      <c r="H27" s="15">
        <v>46037</v>
      </c>
      <c r="I27" s="15">
        <v>46042</v>
      </c>
      <c r="J27" s="11">
        <v>5</v>
      </c>
      <c r="K27" s="16">
        <v>-4.7699999999999992E-2</v>
      </c>
      <c r="L27" s="11" t="s">
        <v>20</v>
      </c>
      <c r="M27" s="13">
        <v>3.5000000000000003E-2</v>
      </c>
      <c r="N27" s="17">
        <f>Premissas!$B$4*M27</f>
        <v>3500.0000000000005</v>
      </c>
      <c r="O27" s="17">
        <f t="shared" si="0"/>
        <v>-166.95</v>
      </c>
      <c r="P27" s="17">
        <f t="shared" si="1"/>
        <v>733.15000000000009</v>
      </c>
    </row>
    <row r="28" spans="1:16" ht="15" customHeight="1" x14ac:dyDescent="0.2">
      <c r="A28" s="11">
        <v>27</v>
      </c>
      <c r="B28" s="11" t="s">
        <v>74</v>
      </c>
      <c r="C28" s="11" t="s">
        <v>48</v>
      </c>
      <c r="D28" s="11" t="s">
        <v>49</v>
      </c>
      <c r="E28" s="12"/>
      <c r="F28" s="13">
        <v>0.69440000000000002</v>
      </c>
      <c r="G28" s="14">
        <v>3.0619999999999998</v>
      </c>
      <c r="H28" s="15">
        <v>46035</v>
      </c>
      <c r="I28" s="15">
        <v>46042</v>
      </c>
      <c r="J28" s="11">
        <v>7</v>
      </c>
      <c r="K28" s="16">
        <v>-0.1095</v>
      </c>
      <c r="L28" s="11" t="s">
        <v>20</v>
      </c>
      <c r="M28" s="13">
        <v>3.5000000000000003E-2</v>
      </c>
      <c r="N28" s="17">
        <f>Premissas!$B$4*M28</f>
        <v>3500.0000000000005</v>
      </c>
      <c r="O28" s="17">
        <f t="shared" si="0"/>
        <v>-383.25000000000006</v>
      </c>
      <c r="P28" s="17">
        <f t="shared" si="1"/>
        <v>349.90000000000003</v>
      </c>
    </row>
    <row r="29" spans="1:16" ht="15" customHeight="1" x14ac:dyDescent="0.2">
      <c r="A29" s="11">
        <v>28</v>
      </c>
      <c r="B29" s="11" t="s">
        <v>75</v>
      </c>
      <c r="C29" s="11" t="s">
        <v>48</v>
      </c>
      <c r="D29" s="11" t="s">
        <v>49</v>
      </c>
      <c r="E29" s="12"/>
      <c r="F29" s="13">
        <v>0.53090000000000004</v>
      </c>
      <c r="G29" s="14">
        <v>0.92</v>
      </c>
      <c r="H29" s="15">
        <v>46038</v>
      </c>
      <c r="I29" s="15">
        <v>46043</v>
      </c>
      <c r="J29" s="11">
        <v>5</v>
      </c>
      <c r="K29" s="16">
        <v>5.0999999999999997E-2</v>
      </c>
      <c r="L29" s="11" t="s">
        <v>20</v>
      </c>
      <c r="M29" s="13">
        <v>3.5000000000000003E-2</v>
      </c>
      <c r="N29" s="17">
        <f>Premissas!$B$4*M29</f>
        <v>3500.0000000000005</v>
      </c>
      <c r="O29" s="17">
        <f t="shared" si="0"/>
        <v>178.5</v>
      </c>
      <c r="P29" s="17">
        <f t="shared" si="1"/>
        <v>528.40000000000009</v>
      </c>
    </row>
    <row r="30" spans="1:16" ht="15" customHeight="1" x14ac:dyDescent="0.2">
      <c r="A30" s="11">
        <v>29</v>
      </c>
      <c r="B30" s="11" t="s">
        <v>76</v>
      </c>
      <c r="C30" s="11" t="s">
        <v>48</v>
      </c>
      <c r="D30" s="11" t="s">
        <v>49</v>
      </c>
      <c r="E30" s="12"/>
      <c r="F30" s="13">
        <v>0.59200000000000008</v>
      </c>
      <c r="G30" s="14">
        <v>1.5669999999999999</v>
      </c>
      <c r="H30" s="15">
        <v>46038</v>
      </c>
      <c r="I30" s="15">
        <v>46043</v>
      </c>
      <c r="J30" s="11">
        <v>5</v>
      </c>
      <c r="K30" s="16">
        <v>5.1700000000000003E-2</v>
      </c>
      <c r="L30" s="11" t="s">
        <v>20</v>
      </c>
      <c r="M30" s="13">
        <v>3.5000000000000003E-2</v>
      </c>
      <c r="N30" s="17">
        <f>Premissas!$B$4*M30</f>
        <v>3500.0000000000005</v>
      </c>
      <c r="O30" s="17">
        <f t="shared" si="0"/>
        <v>180.95000000000005</v>
      </c>
      <c r="P30" s="17">
        <f t="shared" si="1"/>
        <v>709.35000000000014</v>
      </c>
    </row>
    <row r="31" spans="1:16" ht="15" customHeight="1" x14ac:dyDescent="0.2">
      <c r="A31" s="11">
        <v>30</v>
      </c>
      <c r="B31" s="11" t="s">
        <v>77</v>
      </c>
      <c r="C31" s="11" t="s">
        <v>48</v>
      </c>
      <c r="D31" s="11" t="s">
        <v>49</v>
      </c>
      <c r="E31" s="12"/>
      <c r="F31" s="13">
        <v>0.67830000000000001</v>
      </c>
      <c r="G31" s="14">
        <v>1.3</v>
      </c>
      <c r="H31" s="15">
        <v>46028</v>
      </c>
      <c r="I31" s="15">
        <v>46043</v>
      </c>
      <c r="J31" s="11">
        <v>15</v>
      </c>
      <c r="K31" s="16">
        <v>5.1399999999999987E-2</v>
      </c>
      <c r="L31" s="11" t="s">
        <v>20</v>
      </c>
      <c r="M31" s="13">
        <v>3.5000000000000003E-2</v>
      </c>
      <c r="N31" s="17">
        <f>Premissas!$B$4*M31</f>
        <v>3500.0000000000005</v>
      </c>
      <c r="O31" s="17">
        <f t="shared" si="0"/>
        <v>179.89999999999998</v>
      </c>
      <c r="P31" s="17">
        <f t="shared" si="1"/>
        <v>889.25000000000011</v>
      </c>
    </row>
    <row r="32" spans="1:16" ht="15" customHeight="1" x14ac:dyDescent="0.2">
      <c r="A32" s="11">
        <v>31</v>
      </c>
      <c r="B32" s="11" t="s">
        <v>78</v>
      </c>
      <c r="C32" s="11" t="s">
        <v>48</v>
      </c>
      <c r="D32" s="11" t="s">
        <v>49</v>
      </c>
      <c r="E32" s="12"/>
      <c r="F32" s="13">
        <v>0.625</v>
      </c>
      <c r="G32" s="14">
        <v>0.77900000000000003</v>
      </c>
      <c r="H32" s="15">
        <v>46042</v>
      </c>
      <c r="I32" s="15">
        <v>46043</v>
      </c>
      <c r="J32" s="11">
        <v>1</v>
      </c>
      <c r="K32" s="16">
        <v>3.27E-2</v>
      </c>
      <c r="L32" s="11" t="s">
        <v>20</v>
      </c>
      <c r="M32" s="13">
        <v>3.5000000000000003E-2</v>
      </c>
      <c r="N32" s="17">
        <f>Premissas!$B$4*M32</f>
        <v>3500.0000000000005</v>
      </c>
      <c r="O32" s="17">
        <f t="shared" si="0"/>
        <v>114.45000000000002</v>
      </c>
      <c r="P32" s="17">
        <f t="shared" si="1"/>
        <v>1003.7000000000002</v>
      </c>
    </row>
    <row r="33" spans="1:16" ht="15" customHeight="1" x14ac:dyDescent="0.2">
      <c r="A33" s="11">
        <v>32</v>
      </c>
      <c r="B33" s="11" t="s">
        <v>71</v>
      </c>
      <c r="C33" s="11" t="s">
        <v>48</v>
      </c>
      <c r="D33" s="11" t="s">
        <v>49</v>
      </c>
      <c r="E33" s="12"/>
      <c r="F33" s="13">
        <v>0.6875</v>
      </c>
      <c r="G33" s="14"/>
      <c r="H33" s="15">
        <v>46042</v>
      </c>
      <c r="I33" s="15">
        <v>46043</v>
      </c>
      <c r="J33" s="11">
        <v>1</v>
      </c>
      <c r="K33" s="16">
        <v>-5.8999999999999999E-3</v>
      </c>
      <c r="L33" s="11" t="s">
        <v>20</v>
      </c>
      <c r="M33" s="13">
        <v>3.5000000000000003E-2</v>
      </c>
      <c r="N33" s="17">
        <f>Premissas!$B$4*M33</f>
        <v>3500.0000000000005</v>
      </c>
      <c r="O33" s="17">
        <f t="shared" si="0"/>
        <v>-20.650000000000002</v>
      </c>
      <c r="P33" s="17">
        <f t="shared" si="1"/>
        <v>983.05000000000018</v>
      </c>
    </row>
    <row r="34" spans="1:16" ht="15" customHeight="1" x14ac:dyDescent="0.2">
      <c r="A34" s="11">
        <v>33</v>
      </c>
      <c r="B34" s="11" t="s">
        <v>79</v>
      </c>
      <c r="C34" s="11" t="s">
        <v>48</v>
      </c>
      <c r="D34" s="11" t="s">
        <v>49</v>
      </c>
      <c r="E34" s="12"/>
      <c r="F34" s="13">
        <v>0.46789999999999998</v>
      </c>
      <c r="G34" s="14">
        <v>1.4350000000000001</v>
      </c>
      <c r="H34" s="15">
        <v>46038</v>
      </c>
      <c r="I34" s="15">
        <v>46043</v>
      </c>
      <c r="J34" s="11">
        <v>5</v>
      </c>
      <c r="K34" s="16">
        <v>-3.5400000000000001E-2</v>
      </c>
      <c r="L34" s="11" t="s">
        <v>20</v>
      </c>
      <c r="M34" s="13">
        <v>3.5000000000000003E-2</v>
      </c>
      <c r="N34" s="17">
        <f>Premissas!$B$4*M34</f>
        <v>3500.0000000000005</v>
      </c>
      <c r="O34" s="17">
        <f t="shared" si="0"/>
        <v>-123.90000000000002</v>
      </c>
      <c r="P34" s="17">
        <f t="shared" si="1"/>
        <v>859.1500000000002</v>
      </c>
    </row>
    <row r="35" spans="1:16" ht="15" customHeight="1" x14ac:dyDescent="0.2">
      <c r="A35" s="11">
        <v>34</v>
      </c>
      <c r="B35" s="11" t="s">
        <v>80</v>
      </c>
      <c r="C35" s="11" t="s">
        <v>48</v>
      </c>
      <c r="D35" s="11" t="s">
        <v>49</v>
      </c>
      <c r="E35" s="12"/>
      <c r="F35" s="13">
        <v>0.74140000000000006</v>
      </c>
      <c r="G35" s="14">
        <v>1.413</v>
      </c>
      <c r="H35" s="15">
        <v>46037</v>
      </c>
      <c r="I35" s="15">
        <v>46043</v>
      </c>
      <c r="J35" s="11">
        <v>6</v>
      </c>
      <c r="K35" s="16">
        <v>-2.5600000000000001E-2</v>
      </c>
      <c r="L35" s="11" t="s">
        <v>10</v>
      </c>
      <c r="M35" s="13">
        <v>0.1</v>
      </c>
      <c r="N35" s="17">
        <f>Premissas!$B$4*M35</f>
        <v>10000</v>
      </c>
      <c r="O35" s="17">
        <f t="shared" si="0"/>
        <v>-256</v>
      </c>
      <c r="P35" s="17">
        <f t="shared" si="1"/>
        <v>603.1500000000002</v>
      </c>
    </row>
    <row r="36" spans="1:16" ht="15" customHeight="1" x14ac:dyDescent="0.2">
      <c r="A36" s="11">
        <v>35</v>
      </c>
      <c r="B36" s="11" t="s">
        <v>81</v>
      </c>
      <c r="C36" s="11" t="s">
        <v>48</v>
      </c>
      <c r="D36" s="11" t="s">
        <v>49</v>
      </c>
      <c r="E36" s="12"/>
      <c r="F36" s="13">
        <v>0.5</v>
      </c>
      <c r="G36" s="14"/>
      <c r="H36" s="15">
        <v>46042</v>
      </c>
      <c r="I36" s="15">
        <v>46044</v>
      </c>
      <c r="J36" s="11">
        <v>2</v>
      </c>
      <c r="K36" s="16">
        <v>5.1900000000000002E-2</v>
      </c>
      <c r="L36" s="11" t="s">
        <v>20</v>
      </c>
      <c r="M36" s="13">
        <v>3.5000000000000003E-2</v>
      </c>
      <c r="N36" s="17">
        <f>Premissas!$B$4*M36</f>
        <v>3500.0000000000005</v>
      </c>
      <c r="O36" s="17">
        <f t="shared" si="0"/>
        <v>181.65000000000003</v>
      </c>
      <c r="P36" s="17">
        <f t="shared" si="1"/>
        <v>784.80000000000018</v>
      </c>
    </row>
    <row r="37" spans="1:16" ht="15" customHeight="1" x14ac:dyDescent="0.2">
      <c r="A37" s="11">
        <v>36</v>
      </c>
      <c r="B37" s="11" t="s">
        <v>82</v>
      </c>
      <c r="C37" s="11" t="s">
        <v>48</v>
      </c>
      <c r="D37" s="11" t="s">
        <v>49</v>
      </c>
      <c r="E37" s="12"/>
      <c r="F37" s="13">
        <v>0.40910000000000002</v>
      </c>
      <c r="G37" s="14"/>
      <c r="H37" s="15">
        <v>46037</v>
      </c>
      <c r="I37" s="15">
        <v>46044</v>
      </c>
      <c r="J37" s="11">
        <v>7</v>
      </c>
      <c r="K37" s="16">
        <v>5.0500000000000003E-2</v>
      </c>
      <c r="L37" s="11" t="s">
        <v>20</v>
      </c>
      <c r="M37" s="13">
        <v>3.5000000000000003E-2</v>
      </c>
      <c r="N37" s="17">
        <f>Premissas!$B$4*M37</f>
        <v>3500.0000000000005</v>
      </c>
      <c r="O37" s="17">
        <f t="shared" si="0"/>
        <v>176.75000000000003</v>
      </c>
      <c r="P37" s="17">
        <f t="shared" si="1"/>
        <v>961.55000000000018</v>
      </c>
    </row>
    <row r="38" spans="1:16" ht="15" customHeight="1" x14ac:dyDescent="0.2">
      <c r="A38" s="11">
        <v>37</v>
      </c>
      <c r="B38" s="11" t="s">
        <v>83</v>
      </c>
      <c r="C38" s="11" t="s">
        <v>48</v>
      </c>
      <c r="D38" s="11" t="s">
        <v>49</v>
      </c>
      <c r="E38" s="12"/>
      <c r="F38" s="13">
        <v>0.47339999999999999</v>
      </c>
      <c r="G38" s="14">
        <v>1.3069999999999999</v>
      </c>
      <c r="H38" s="15">
        <v>46024</v>
      </c>
      <c r="I38" s="15">
        <v>46044</v>
      </c>
      <c r="J38" s="11">
        <v>20</v>
      </c>
      <c r="K38" s="16">
        <v>0.05</v>
      </c>
      <c r="L38" s="11" t="s">
        <v>20</v>
      </c>
      <c r="M38" s="13">
        <v>3.5000000000000003E-2</v>
      </c>
      <c r="N38" s="17">
        <f>Premissas!$B$4*M38</f>
        <v>3500.0000000000005</v>
      </c>
      <c r="O38" s="17">
        <f t="shared" si="0"/>
        <v>175.00000000000003</v>
      </c>
      <c r="P38" s="17">
        <f t="shared" si="1"/>
        <v>1136.5500000000002</v>
      </c>
    </row>
    <row r="39" spans="1:16" ht="15" customHeight="1" x14ac:dyDescent="0.2">
      <c r="A39" s="11">
        <v>38</v>
      </c>
      <c r="B39" s="11" t="s">
        <v>84</v>
      </c>
      <c r="C39" s="11" t="s">
        <v>48</v>
      </c>
      <c r="D39" s="11" t="s">
        <v>49</v>
      </c>
      <c r="E39" s="12"/>
      <c r="F39" s="13">
        <v>0.73329999999999995</v>
      </c>
      <c r="G39" s="14"/>
      <c r="H39" s="15">
        <v>46043</v>
      </c>
      <c r="I39" s="15">
        <v>46044</v>
      </c>
      <c r="J39" s="11">
        <v>1</v>
      </c>
      <c r="K39" s="16">
        <v>6.5199999999999994E-2</v>
      </c>
      <c r="L39" s="11" t="s">
        <v>20</v>
      </c>
      <c r="M39" s="13">
        <v>3.5000000000000003E-2</v>
      </c>
      <c r="N39" s="17">
        <f>Premissas!$B$4*M39</f>
        <v>3500.0000000000005</v>
      </c>
      <c r="O39" s="17">
        <f t="shared" si="0"/>
        <v>228.20000000000002</v>
      </c>
      <c r="P39" s="17">
        <f t="shared" si="1"/>
        <v>1364.7500000000002</v>
      </c>
    </row>
    <row r="40" spans="1:16" ht="15" customHeight="1" x14ac:dyDescent="0.2">
      <c r="A40" s="11">
        <v>39</v>
      </c>
      <c r="B40" s="11" t="s">
        <v>85</v>
      </c>
      <c r="C40" s="11" t="s">
        <v>48</v>
      </c>
      <c r="D40" s="11" t="s">
        <v>49</v>
      </c>
      <c r="E40" s="12"/>
      <c r="F40" s="13">
        <v>0.5625</v>
      </c>
      <c r="G40" s="14"/>
      <c r="H40" s="15">
        <v>46035</v>
      </c>
      <c r="I40" s="15">
        <v>46048</v>
      </c>
      <c r="J40" s="11">
        <v>13</v>
      </c>
      <c r="K40" s="16">
        <v>5.3699999999999998E-2</v>
      </c>
      <c r="L40" s="11" t="s">
        <v>20</v>
      </c>
      <c r="M40" s="13">
        <v>3.5000000000000003E-2</v>
      </c>
      <c r="N40" s="17">
        <f>Premissas!$B$4*M40</f>
        <v>3500.0000000000005</v>
      </c>
      <c r="O40" s="17">
        <f t="shared" si="0"/>
        <v>187.95000000000002</v>
      </c>
      <c r="P40" s="17">
        <f t="shared" si="1"/>
        <v>1552.7000000000003</v>
      </c>
    </row>
    <row r="41" spans="1:16" ht="15" customHeight="1" x14ac:dyDescent="0.2">
      <c r="A41" s="11">
        <v>40</v>
      </c>
      <c r="B41" s="11" t="s">
        <v>85</v>
      </c>
      <c r="C41" s="11" t="s">
        <v>48</v>
      </c>
      <c r="D41" s="11" t="s">
        <v>49</v>
      </c>
      <c r="E41" s="12"/>
      <c r="F41" s="13">
        <v>0.5625</v>
      </c>
      <c r="G41" s="14"/>
      <c r="H41" s="15">
        <v>46044</v>
      </c>
      <c r="I41" s="15">
        <v>46048</v>
      </c>
      <c r="J41" s="11">
        <v>4</v>
      </c>
      <c r="K41" s="16">
        <v>5.21E-2</v>
      </c>
      <c r="L41" s="11" t="s">
        <v>20</v>
      </c>
      <c r="M41" s="13">
        <v>3.5000000000000003E-2</v>
      </c>
      <c r="N41" s="17">
        <f>Premissas!$B$4*M41</f>
        <v>3500.0000000000005</v>
      </c>
      <c r="O41" s="17">
        <f t="shared" si="0"/>
        <v>182.35000000000002</v>
      </c>
      <c r="P41" s="17">
        <f t="shared" si="1"/>
        <v>1735.0500000000002</v>
      </c>
    </row>
    <row r="42" spans="1:16" ht="15" customHeight="1" x14ac:dyDescent="0.2">
      <c r="A42" s="11">
        <v>41</v>
      </c>
      <c r="B42" s="11" t="s">
        <v>86</v>
      </c>
      <c r="C42" s="11" t="s">
        <v>48</v>
      </c>
      <c r="D42" s="11" t="s">
        <v>49</v>
      </c>
      <c r="E42" s="12"/>
      <c r="F42" s="13">
        <v>0.69349999999999989</v>
      </c>
      <c r="G42" s="14">
        <v>1.861</v>
      </c>
      <c r="H42" s="15">
        <v>46044</v>
      </c>
      <c r="I42" s="15">
        <v>46048</v>
      </c>
      <c r="J42" s="11">
        <v>4</v>
      </c>
      <c r="K42" s="16">
        <v>6.8099999999999994E-2</v>
      </c>
      <c r="L42" s="11" t="s">
        <v>20</v>
      </c>
      <c r="M42" s="13">
        <v>3.5000000000000003E-2</v>
      </c>
      <c r="N42" s="17">
        <f>Premissas!$B$4*M42</f>
        <v>3500.0000000000005</v>
      </c>
      <c r="O42" s="17">
        <f t="shared" si="0"/>
        <v>238.35000000000002</v>
      </c>
      <c r="P42" s="17">
        <f t="shared" si="1"/>
        <v>1973.4</v>
      </c>
    </row>
    <row r="43" spans="1:16" ht="15" customHeight="1" x14ac:dyDescent="0.2">
      <c r="A43" s="11">
        <v>42</v>
      </c>
      <c r="B43" s="11" t="s">
        <v>87</v>
      </c>
      <c r="C43" s="11" t="s">
        <v>48</v>
      </c>
      <c r="D43" s="11" t="s">
        <v>49</v>
      </c>
      <c r="E43" s="12"/>
      <c r="F43" s="13">
        <v>0.44440000000000002</v>
      </c>
      <c r="G43" s="14">
        <v>1.6519999999999999</v>
      </c>
      <c r="H43" s="15">
        <v>46043</v>
      </c>
      <c r="I43" s="15">
        <v>46048</v>
      </c>
      <c r="J43" s="11">
        <v>5</v>
      </c>
      <c r="K43" s="16">
        <v>-1.04E-2</v>
      </c>
      <c r="L43" s="11" t="s">
        <v>20</v>
      </c>
      <c r="M43" s="13">
        <v>3.5000000000000003E-2</v>
      </c>
      <c r="N43" s="17">
        <f>Premissas!$B$4*M43</f>
        <v>3500.0000000000005</v>
      </c>
      <c r="O43" s="17">
        <f t="shared" si="0"/>
        <v>-36.400000000000006</v>
      </c>
      <c r="P43" s="17">
        <f t="shared" si="1"/>
        <v>1937</v>
      </c>
    </row>
    <row r="44" spans="1:16" ht="15" customHeight="1" x14ac:dyDescent="0.2">
      <c r="A44" s="11">
        <v>43</v>
      </c>
      <c r="B44" s="11" t="s">
        <v>88</v>
      </c>
      <c r="C44" s="11" t="s">
        <v>48</v>
      </c>
      <c r="D44" s="11" t="s">
        <v>49</v>
      </c>
      <c r="E44" s="12"/>
      <c r="F44" s="13">
        <v>0.46960000000000002</v>
      </c>
      <c r="G44" s="14">
        <v>2.016</v>
      </c>
      <c r="H44" s="15">
        <v>46038</v>
      </c>
      <c r="I44" s="15">
        <v>46048</v>
      </c>
      <c r="J44" s="11">
        <v>10</v>
      </c>
      <c r="K44" s="16">
        <v>-1.7899999999999999E-2</v>
      </c>
      <c r="L44" s="11" t="s">
        <v>20</v>
      </c>
      <c r="M44" s="13">
        <v>3.5000000000000003E-2</v>
      </c>
      <c r="N44" s="17">
        <f>Premissas!$B$4*M44</f>
        <v>3500.0000000000005</v>
      </c>
      <c r="O44" s="17">
        <f t="shared" si="0"/>
        <v>-62.650000000000006</v>
      </c>
      <c r="P44" s="17">
        <f t="shared" si="1"/>
        <v>1874.35</v>
      </c>
    </row>
    <row r="45" spans="1:16" ht="15" customHeight="1" x14ac:dyDescent="0.2">
      <c r="A45" s="11">
        <v>44</v>
      </c>
      <c r="B45" s="11" t="s">
        <v>89</v>
      </c>
      <c r="C45" s="11" t="s">
        <v>48</v>
      </c>
      <c r="D45" s="11" t="s">
        <v>49</v>
      </c>
      <c r="E45" s="12"/>
      <c r="F45" s="13">
        <v>0.30559999999999998</v>
      </c>
      <c r="G45" s="14">
        <v>1.87</v>
      </c>
      <c r="H45" s="15">
        <v>46035</v>
      </c>
      <c r="I45" s="15">
        <v>46049</v>
      </c>
      <c r="J45" s="11">
        <v>14</v>
      </c>
      <c r="K45" s="16">
        <v>7.8299999999999995E-2</v>
      </c>
      <c r="L45" s="11" t="s">
        <v>20</v>
      </c>
      <c r="M45" s="13">
        <v>3.5000000000000003E-2</v>
      </c>
      <c r="N45" s="17">
        <f>Premissas!$B$4*M45</f>
        <v>3500.0000000000005</v>
      </c>
      <c r="O45" s="17">
        <f t="shared" si="0"/>
        <v>274.05</v>
      </c>
      <c r="P45" s="17">
        <f t="shared" si="1"/>
        <v>2148.4</v>
      </c>
    </row>
    <row r="46" spans="1:16" ht="15" customHeight="1" x14ac:dyDescent="0.2">
      <c r="A46" s="11">
        <v>45</v>
      </c>
      <c r="B46" s="11" t="s">
        <v>67</v>
      </c>
      <c r="C46" s="11" t="s">
        <v>48</v>
      </c>
      <c r="D46" s="11" t="s">
        <v>49</v>
      </c>
      <c r="E46" s="12"/>
      <c r="F46" s="13">
        <v>0.63890000000000002</v>
      </c>
      <c r="G46" s="14">
        <v>1.6120000000000001</v>
      </c>
      <c r="H46" s="15">
        <v>46048</v>
      </c>
      <c r="I46" s="15">
        <v>46049</v>
      </c>
      <c r="J46" s="11">
        <v>1</v>
      </c>
      <c r="K46" s="16">
        <v>5.6599999999999998E-2</v>
      </c>
      <c r="L46" s="11" t="s">
        <v>10</v>
      </c>
      <c r="M46" s="13">
        <v>0.1</v>
      </c>
      <c r="N46" s="17">
        <f>Premissas!$B$4*M46</f>
        <v>10000</v>
      </c>
      <c r="O46" s="17">
        <f t="shared" si="0"/>
        <v>566</v>
      </c>
      <c r="P46" s="17">
        <f t="shared" si="1"/>
        <v>2714.4</v>
      </c>
    </row>
    <row r="47" spans="1:16" ht="15" customHeight="1" x14ac:dyDescent="0.2">
      <c r="A47" s="11">
        <v>46</v>
      </c>
      <c r="B47" s="11" t="s">
        <v>90</v>
      </c>
      <c r="C47" s="11" t="s">
        <v>48</v>
      </c>
      <c r="D47" s="11" t="s">
        <v>49</v>
      </c>
      <c r="E47" s="12"/>
      <c r="F47" s="13">
        <v>0.59619999999999995</v>
      </c>
      <c r="G47" s="14">
        <v>0.71599999999999997</v>
      </c>
      <c r="H47" s="15">
        <v>46044</v>
      </c>
      <c r="I47" s="15">
        <v>46049</v>
      </c>
      <c r="J47" s="11">
        <v>5</v>
      </c>
      <c r="K47" s="16">
        <v>-1.7000000000000001E-2</v>
      </c>
      <c r="L47" s="11" t="s">
        <v>20</v>
      </c>
      <c r="M47" s="13">
        <v>3.5000000000000003E-2</v>
      </c>
      <c r="N47" s="17">
        <f>Premissas!$B$4*M47</f>
        <v>3500.0000000000005</v>
      </c>
      <c r="O47" s="17">
        <f t="shared" si="0"/>
        <v>-59.500000000000014</v>
      </c>
      <c r="P47" s="17">
        <f t="shared" si="1"/>
        <v>2654.9</v>
      </c>
    </row>
    <row r="48" spans="1:16" ht="15" customHeight="1" x14ac:dyDescent="0.2">
      <c r="A48" s="11">
        <v>47</v>
      </c>
      <c r="B48" s="11" t="s">
        <v>63</v>
      </c>
      <c r="C48" s="11" t="s">
        <v>48</v>
      </c>
      <c r="D48" s="11" t="s">
        <v>49</v>
      </c>
      <c r="E48" s="12"/>
      <c r="F48" s="13">
        <v>0.65</v>
      </c>
      <c r="G48" s="14">
        <v>2.2309999999999999</v>
      </c>
      <c r="H48" s="15">
        <v>46044</v>
      </c>
      <c r="I48" s="15">
        <v>46049</v>
      </c>
      <c r="J48" s="11">
        <v>5</v>
      </c>
      <c r="K48" s="16">
        <v>-0.10829999999999999</v>
      </c>
      <c r="L48" s="11" t="s">
        <v>20</v>
      </c>
      <c r="M48" s="13">
        <v>3.5000000000000003E-2</v>
      </c>
      <c r="N48" s="17">
        <f>Premissas!$B$4*M48</f>
        <v>3500.0000000000005</v>
      </c>
      <c r="O48" s="17">
        <f t="shared" si="0"/>
        <v>-379.05</v>
      </c>
      <c r="P48" s="17">
        <f t="shared" si="1"/>
        <v>2275.85</v>
      </c>
    </row>
    <row r="49" spans="1:16" ht="15" customHeight="1" x14ac:dyDescent="0.2">
      <c r="A49" s="11">
        <v>48</v>
      </c>
      <c r="B49" s="11" t="s">
        <v>91</v>
      </c>
      <c r="C49" s="11" t="s">
        <v>48</v>
      </c>
      <c r="D49" s="11" t="s">
        <v>49</v>
      </c>
      <c r="E49" s="12"/>
      <c r="F49" s="13">
        <v>0.42930000000000001</v>
      </c>
      <c r="G49" s="14">
        <v>1.8149999999999999</v>
      </c>
      <c r="H49" s="15">
        <v>46044</v>
      </c>
      <c r="I49" s="15">
        <v>46049</v>
      </c>
      <c r="J49" s="11">
        <v>5</v>
      </c>
      <c r="K49" s="16">
        <v>-3.6700000000000003E-2</v>
      </c>
      <c r="L49" s="11" t="s">
        <v>20</v>
      </c>
      <c r="M49" s="13">
        <v>3.5000000000000003E-2</v>
      </c>
      <c r="N49" s="17">
        <f>Premissas!$B$4*M49</f>
        <v>3500.0000000000005</v>
      </c>
      <c r="O49" s="17">
        <f t="shared" si="0"/>
        <v>-128.45000000000002</v>
      </c>
      <c r="P49" s="17">
        <f t="shared" si="1"/>
        <v>2147.4</v>
      </c>
    </row>
    <row r="50" spans="1:16" ht="15" customHeight="1" x14ac:dyDescent="0.2">
      <c r="A50" s="11">
        <v>49</v>
      </c>
      <c r="B50" s="11" t="s">
        <v>92</v>
      </c>
      <c r="C50" s="11" t="s">
        <v>48</v>
      </c>
      <c r="D50" s="11" t="s">
        <v>49</v>
      </c>
      <c r="E50" s="12"/>
      <c r="F50" s="13">
        <v>0.5333</v>
      </c>
      <c r="G50" s="14">
        <v>1.3360000000000001</v>
      </c>
      <c r="H50" s="15">
        <v>46037</v>
      </c>
      <c r="I50" s="15">
        <v>46049</v>
      </c>
      <c r="J50" s="11">
        <v>12</v>
      </c>
      <c r="K50" s="16">
        <v>-4.8800000000000003E-2</v>
      </c>
      <c r="L50" s="11" t="s">
        <v>20</v>
      </c>
      <c r="M50" s="13">
        <v>3.5000000000000003E-2</v>
      </c>
      <c r="N50" s="17">
        <f>Premissas!$B$4*M50</f>
        <v>3500.0000000000005</v>
      </c>
      <c r="O50" s="17">
        <f t="shared" si="0"/>
        <v>-170.80000000000004</v>
      </c>
      <c r="P50" s="17">
        <f t="shared" si="1"/>
        <v>1976.6000000000001</v>
      </c>
    </row>
    <row r="51" spans="1:16" ht="15" customHeight="1" x14ac:dyDescent="0.2">
      <c r="A51" s="11">
        <v>50</v>
      </c>
      <c r="B51" s="11" t="s">
        <v>93</v>
      </c>
      <c r="C51" s="11" t="s">
        <v>48</v>
      </c>
      <c r="D51" s="11" t="s">
        <v>49</v>
      </c>
      <c r="E51" s="12"/>
      <c r="F51" s="13">
        <v>0.60980000000000001</v>
      </c>
      <c r="G51" s="14">
        <v>3.407</v>
      </c>
      <c r="H51" s="15">
        <v>46049</v>
      </c>
      <c r="I51" s="15">
        <v>46050</v>
      </c>
      <c r="J51" s="11">
        <v>1</v>
      </c>
      <c r="K51" s="16">
        <v>5.8299999999999998E-2</v>
      </c>
      <c r="L51" s="11" t="s">
        <v>20</v>
      </c>
      <c r="M51" s="13">
        <v>3.5000000000000003E-2</v>
      </c>
      <c r="N51" s="17">
        <f>Premissas!$B$4*M51</f>
        <v>3500.0000000000005</v>
      </c>
      <c r="O51" s="17">
        <f t="shared" si="0"/>
        <v>204.05</v>
      </c>
      <c r="P51" s="17">
        <f t="shared" si="1"/>
        <v>2180.65</v>
      </c>
    </row>
    <row r="52" spans="1:16" ht="15" customHeight="1" x14ac:dyDescent="0.2">
      <c r="A52" s="11">
        <v>51</v>
      </c>
      <c r="B52" s="11" t="s">
        <v>87</v>
      </c>
      <c r="C52" s="11" t="s">
        <v>48</v>
      </c>
      <c r="D52" s="11" t="s">
        <v>49</v>
      </c>
      <c r="E52" s="12"/>
      <c r="F52" s="13">
        <v>0.44440000000000002</v>
      </c>
      <c r="G52" s="14">
        <v>1.63</v>
      </c>
      <c r="H52" s="15">
        <v>46049</v>
      </c>
      <c r="I52" s="15">
        <v>46050</v>
      </c>
      <c r="J52" s="11">
        <v>1</v>
      </c>
      <c r="K52" s="16">
        <v>-1.29E-2</v>
      </c>
      <c r="L52" s="11" t="s">
        <v>20</v>
      </c>
      <c r="M52" s="13">
        <v>3.5000000000000003E-2</v>
      </c>
      <c r="N52" s="17">
        <f>Premissas!$B$4*M52</f>
        <v>3500.0000000000005</v>
      </c>
      <c r="O52" s="17">
        <f t="shared" si="0"/>
        <v>-45.150000000000006</v>
      </c>
      <c r="P52" s="17">
        <f t="shared" si="1"/>
        <v>2135.5</v>
      </c>
    </row>
    <row r="53" spans="1:16" ht="15" customHeight="1" x14ac:dyDescent="0.2">
      <c r="A53" s="11">
        <v>52</v>
      </c>
      <c r="B53" s="11" t="s">
        <v>94</v>
      </c>
      <c r="C53" s="11" t="s">
        <v>48</v>
      </c>
      <c r="D53" s="11" t="s">
        <v>49</v>
      </c>
      <c r="E53" s="12"/>
      <c r="F53" s="13">
        <v>0.64349999999999996</v>
      </c>
      <c r="G53" s="14">
        <v>1.036</v>
      </c>
      <c r="H53" s="15">
        <v>46049</v>
      </c>
      <c r="I53" s="15">
        <v>46050</v>
      </c>
      <c r="J53" s="11">
        <v>1</v>
      </c>
      <c r="K53" s="16">
        <v>3.9899999999999998E-2</v>
      </c>
      <c r="L53" s="11" t="s">
        <v>20</v>
      </c>
      <c r="M53" s="13">
        <v>3.5000000000000003E-2</v>
      </c>
      <c r="N53" s="17">
        <f>Premissas!$B$4*M53</f>
        <v>3500.0000000000005</v>
      </c>
      <c r="O53" s="17">
        <f t="shared" si="0"/>
        <v>139.65</v>
      </c>
      <c r="P53" s="17">
        <f t="shared" si="1"/>
        <v>2275.15</v>
      </c>
    </row>
    <row r="54" spans="1:16" ht="15" customHeight="1" x14ac:dyDescent="0.2">
      <c r="A54" s="11">
        <v>53</v>
      </c>
      <c r="B54" s="11" t="s">
        <v>95</v>
      </c>
      <c r="C54" s="11" t="s">
        <v>48</v>
      </c>
      <c r="D54" s="11" t="s">
        <v>49</v>
      </c>
      <c r="E54" s="12"/>
      <c r="F54" s="13">
        <v>0.45279999999999998</v>
      </c>
      <c r="G54" s="14">
        <v>0.73399999999999999</v>
      </c>
      <c r="H54" s="15">
        <v>46045</v>
      </c>
      <c r="I54" s="15">
        <v>46050</v>
      </c>
      <c r="J54" s="11">
        <v>5</v>
      </c>
      <c r="K54" s="16">
        <v>-3.9800000000000002E-2</v>
      </c>
      <c r="L54" s="11" t="s">
        <v>20</v>
      </c>
      <c r="M54" s="13">
        <v>3.5000000000000003E-2</v>
      </c>
      <c r="N54" s="17">
        <f>Premissas!$B$4*M54</f>
        <v>3500.0000000000005</v>
      </c>
      <c r="O54" s="17">
        <f t="shared" si="0"/>
        <v>-139.30000000000001</v>
      </c>
      <c r="P54" s="17">
        <f t="shared" si="1"/>
        <v>2135.85</v>
      </c>
    </row>
    <row r="55" spans="1:16" ht="15" customHeight="1" x14ac:dyDescent="0.2">
      <c r="A55" s="11">
        <v>54</v>
      </c>
      <c r="B55" s="11" t="s">
        <v>96</v>
      </c>
      <c r="C55" s="11" t="s">
        <v>48</v>
      </c>
      <c r="D55" s="11" t="s">
        <v>49</v>
      </c>
      <c r="E55" s="12"/>
      <c r="F55" s="13">
        <v>0.59260000000000002</v>
      </c>
      <c r="G55" s="14">
        <v>0.39800000000000002</v>
      </c>
      <c r="H55" s="15">
        <v>46044</v>
      </c>
      <c r="I55" s="15">
        <v>46050</v>
      </c>
      <c r="J55" s="11">
        <v>6</v>
      </c>
      <c r="K55" s="16">
        <v>-9.0200000000000002E-2</v>
      </c>
      <c r="L55" s="11" t="s">
        <v>20</v>
      </c>
      <c r="M55" s="13">
        <v>3.5000000000000003E-2</v>
      </c>
      <c r="N55" s="17">
        <f>Premissas!$B$4*M55</f>
        <v>3500.0000000000005</v>
      </c>
      <c r="O55" s="17">
        <f t="shared" si="0"/>
        <v>-315.70000000000005</v>
      </c>
      <c r="P55" s="17">
        <f t="shared" si="1"/>
        <v>1820.1499999999999</v>
      </c>
    </row>
    <row r="56" spans="1:16" ht="15" customHeight="1" x14ac:dyDescent="0.2">
      <c r="A56" s="11">
        <v>55</v>
      </c>
      <c r="B56" s="11" t="s">
        <v>64</v>
      </c>
      <c r="C56" s="11" t="s">
        <v>48</v>
      </c>
      <c r="D56" s="11" t="s">
        <v>49</v>
      </c>
      <c r="E56" s="12"/>
      <c r="F56" s="13">
        <v>0.36220000000000002</v>
      </c>
      <c r="G56" s="14">
        <v>2.0430000000000001</v>
      </c>
      <c r="H56" s="15">
        <v>46038</v>
      </c>
      <c r="I56" s="15">
        <v>46050</v>
      </c>
      <c r="J56" s="11">
        <v>12</v>
      </c>
      <c r="K56" s="16">
        <v>-6.1000000000000004E-3</v>
      </c>
      <c r="L56" s="11" t="s">
        <v>20</v>
      </c>
      <c r="M56" s="13">
        <v>3.5000000000000003E-2</v>
      </c>
      <c r="N56" s="17">
        <f>Premissas!$B$4*M56</f>
        <v>3500.0000000000005</v>
      </c>
      <c r="O56" s="17">
        <f t="shared" si="0"/>
        <v>-21.350000000000005</v>
      </c>
      <c r="P56" s="17">
        <f t="shared" si="1"/>
        <v>1798.8</v>
      </c>
    </row>
    <row r="57" spans="1:16" ht="15" customHeight="1" x14ac:dyDescent="0.2">
      <c r="A57" s="11">
        <v>56</v>
      </c>
      <c r="B57" s="11" t="s">
        <v>97</v>
      </c>
      <c r="C57" s="11" t="s">
        <v>48</v>
      </c>
      <c r="D57" s="11" t="s">
        <v>49</v>
      </c>
      <c r="E57" s="12"/>
      <c r="F57" s="13">
        <v>0.2908</v>
      </c>
      <c r="G57" s="14">
        <v>0.96099999999999997</v>
      </c>
      <c r="H57" s="15">
        <v>46021</v>
      </c>
      <c r="I57" s="15">
        <v>46051</v>
      </c>
      <c r="J57" s="11">
        <v>30</v>
      </c>
      <c r="K57" s="16">
        <v>5.2300000000000013E-2</v>
      </c>
      <c r="L57" s="11" t="s">
        <v>20</v>
      </c>
      <c r="M57" s="13">
        <v>3.5000000000000003E-2</v>
      </c>
      <c r="N57" s="17">
        <f>Premissas!$B$4*M57</f>
        <v>3500.0000000000005</v>
      </c>
      <c r="O57" s="17">
        <f t="shared" si="0"/>
        <v>183.05000000000007</v>
      </c>
      <c r="P57" s="17">
        <f t="shared" si="1"/>
        <v>1981.85</v>
      </c>
    </row>
    <row r="58" spans="1:16" ht="15" customHeight="1" x14ac:dyDescent="0.2">
      <c r="A58" s="11">
        <v>57</v>
      </c>
      <c r="B58" s="11" t="s">
        <v>98</v>
      </c>
      <c r="C58" s="11" t="s">
        <v>48</v>
      </c>
      <c r="D58" s="11" t="s">
        <v>49</v>
      </c>
      <c r="E58" s="12"/>
      <c r="F58" s="13">
        <v>0.43930000000000002</v>
      </c>
      <c r="G58" s="14">
        <v>0.88700000000000001</v>
      </c>
      <c r="H58" s="15">
        <v>46045</v>
      </c>
      <c r="I58" s="15">
        <v>46051</v>
      </c>
      <c r="J58" s="11">
        <v>6</v>
      </c>
      <c r="K58" s="16">
        <v>6.4199999999999993E-2</v>
      </c>
      <c r="L58" s="11" t="s">
        <v>20</v>
      </c>
      <c r="M58" s="13">
        <v>3.5000000000000003E-2</v>
      </c>
      <c r="N58" s="17">
        <f>Premissas!$B$4*M58</f>
        <v>3500.0000000000005</v>
      </c>
      <c r="O58" s="17">
        <f t="shared" si="0"/>
        <v>224.70000000000002</v>
      </c>
      <c r="P58" s="17">
        <f t="shared" si="1"/>
        <v>2206.5499999999997</v>
      </c>
    </row>
    <row r="59" spans="1:16" ht="15" customHeight="1" x14ac:dyDescent="0.2">
      <c r="A59" s="11">
        <v>58</v>
      </c>
      <c r="B59" s="11" t="s">
        <v>99</v>
      </c>
      <c r="C59" s="11" t="s">
        <v>48</v>
      </c>
      <c r="D59" s="11" t="s">
        <v>49</v>
      </c>
      <c r="E59" s="12"/>
      <c r="F59" s="13">
        <v>0.44829999999999998</v>
      </c>
      <c r="G59" s="14">
        <v>1.7689999999999999</v>
      </c>
      <c r="H59" s="15">
        <v>46027</v>
      </c>
      <c r="I59" s="15">
        <v>46051</v>
      </c>
      <c r="J59" s="11">
        <v>24</v>
      </c>
      <c r="K59" s="16">
        <v>0.12429999999999999</v>
      </c>
      <c r="L59" s="11" t="s">
        <v>20</v>
      </c>
      <c r="M59" s="13">
        <v>3.5000000000000003E-2</v>
      </c>
      <c r="N59" s="17">
        <f>Premissas!$B$4*M59</f>
        <v>3500.0000000000005</v>
      </c>
      <c r="O59" s="17">
        <f t="shared" si="0"/>
        <v>435.05</v>
      </c>
      <c r="P59" s="17">
        <f t="shared" si="1"/>
        <v>2641.6</v>
      </c>
    </row>
    <row r="60" spans="1:16" ht="15" customHeight="1" x14ac:dyDescent="0.2">
      <c r="A60" s="11">
        <v>59</v>
      </c>
      <c r="B60" s="11" t="s">
        <v>100</v>
      </c>
      <c r="C60" s="11" t="s">
        <v>48</v>
      </c>
      <c r="D60" s="11" t="s">
        <v>49</v>
      </c>
      <c r="E60" s="12"/>
      <c r="F60" s="13">
        <v>0.55259999999999998</v>
      </c>
      <c r="G60" s="14">
        <v>1.66</v>
      </c>
      <c r="H60" s="15">
        <v>46051</v>
      </c>
      <c r="I60" s="15">
        <v>46051</v>
      </c>
      <c r="J60" s="11">
        <v>0</v>
      </c>
      <c r="K60" s="16">
        <v>0</v>
      </c>
      <c r="L60" s="11" t="s">
        <v>20</v>
      </c>
      <c r="M60" s="13">
        <v>3.5000000000000003E-2</v>
      </c>
      <c r="N60" s="17">
        <f>Premissas!$B$4*M60</f>
        <v>3500.0000000000005</v>
      </c>
      <c r="O60" s="17">
        <f t="shared" si="0"/>
        <v>0</v>
      </c>
      <c r="P60" s="17">
        <f t="shared" si="1"/>
        <v>2641.6</v>
      </c>
    </row>
    <row r="61" spans="1:16" ht="15" customHeight="1" x14ac:dyDescent="0.2">
      <c r="A61" s="11">
        <v>60</v>
      </c>
      <c r="B61" s="11" t="s">
        <v>94</v>
      </c>
      <c r="C61" s="11" t="s">
        <v>48</v>
      </c>
      <c r="D61" s="11" t="s">
        <v>49</v>
      </c>
      <c r="E61" s="12"/>
      <c r="F61" s="13">
        <v>0.64349999999999996</v>
      </c>
      <c r="G61" s="14">
        <v>1.036</v>
      </c>
      <c r="H61" s="15">
        <v>46049</v>
      </c>
      <c r="I61" s="15">
        <v>46051</v>
      </c>
      <c r="J61" s="11">
        <v>2</v>
      </c>
      <c r="K61" s="16">
        <v>2.3900000000000001E-2</v>
      </c>
      <c r="L61" s="11" t="s">
        <v>20</v>
      </c>
      <c r="M61" s="13">
        <v>3.5000000000000003E-2</v>
      </c>
      <c r="N61" s="17">
        <f>Premissas!$B$4*M61</f>
        <v>3500.0000000000005</v>
      </c>
      <c r="O61" s="17">
        <f t="shared" si="0"/>
        <v>83.65000000000002</v>
      </c>
      <c r="P61" s="17">
        <f t="shared" si="1"/>
        <v>2725.25</v>
      </c>
    </row>
    <row r="62" spans="1:16" ht="15" customHeight="1" x14ac:dyDescent="0.2">
      <c r="A62" s="11">
        <v>61</v>
      </c>
      <c r="B62" s="11" t="s">
        <v>101</v>
      </c>
      <c r="C62" s="11" t="s">
        <v>48</v>
      </c>
      <c r="D62" s="11" t="s">
        <v>49</v>
      </c>
      <c r="E62" s="12"/>
      <c r="F62" s="13">
        <v>0.49020000000000002</v>
      </c>
      <c r="G62" s="14">
        <v>1.123</v>
      </c>
      <c r="H62" s="15">
        <v>46045</v>
      </c>
      <c r="I62" s="15">
        <v>46051</v>
      </c>
      <c r="J62" s="11">
        <v>6</v>
      </c>
      <c r="K62" s="16">
        <v>-7.6700000000000004E-2</v>
      </c>
      <c r="L62" s="11" t="s">
        <v>20</v>
      </c>
      <c r="M62" s="13">
        <v>3.5000000000000003E-2</v>
      </c>
      <c r="N62" s="17">
        <f>Premissas!$B$4*M62</f>
        <v>3500.0000000000005</v>
      </c>
      <c r="O62" s="17">
        <f t="shared" si="0"/>
        <v>-268.45000000000005</v>
      </c>
      <c r="P62" s="17">
        <f t="shared" si="1"/>
        <v>2456.8000000000002</v>
      </c>
    </row>
    <row r="63" spans="1:16" ht="15" customHeight="1" x14ac:dyDescent="0.2">
      <c r="A63" s="11">
        <v>62</v>
      </c>
      <c r="B63" s="11" t="s">
        <v>102</v>
      </c>
      <c r="C63" s="11" t="s">
        <v>48</v>
      </c>
      <c r="D63" s="11" t="s">
        <v>49</v>
      </c>
      <c r="E63" s="12"/>
      <c r="F63" s="13">
        <v>0.66439999999999999</v>
      </c>
      <c r="G63" s="14">
        <v>1.6479999999999999</v>
      </c>
      <c r="H63" s="15">
        <v>46044</v>
      </c>
      <c r="I63" s="15">
        <v>46052</v>
      </c>
      <c r="J63" s="11">
        <v>8</v>
      </c>
      <c r="K63" s="16">
        <v>0.1166</v>
      </c>
      <c r="L63" s="11" t="s">
        <v>10</v>
      </c>
      <c r="M63" s="13">
        <v>0.1</v>
      </c>
      <c r="N63" s="17">
        <f>Premissas!$B$4*M63</f>
        <v>10000</v>
      </c>
      <c r="O63" s="17">
        <f t="shared" si="0"/>
        <v>1166</v>
      </c>
      <c r="P63" s="17">
        <f t="shared" si="1"/>
        <v>3622.8</v>
      </c>
    </row>
    <row r="64" spans="1:16" ht="15" customHeight="1" x14ac:dyDescent="0.2">
      <c r="A64" s="11">
        <v>63</v>
      </c>
      <c r="B64" s="11" t="s">
        <v>103</v>
      </c>
      <c r="C64" s="11" t="s">
        <v>48</v>
      </c>
      <c r="D64" s="11" t="s">
        <v>49</v>
      </c>
      <c r="E64" s="12"/>
      <c r="F64" s="13">
        <v>0.64180000000000004</v>
      </c>
      <c r="G64" s="14">
        <v>2.028</v>
      </c>
      <c r="H64" s="15">
        <v>46045</v>
      </c>
      <c r="I64" s="15">
        <v>46052</v>
      </c>
      <c r="J64" s="11">
        <v>7</v>
      </c>
      <c r="K64" s="16">
        <v>-7.2400000000000006E-2</v>
      </c>
      <c r="L64" s="11" t="s">
        <v>20</v>
      </c>
      <c r="M64" s="13">
        <v>3.5000000000000003E-2</v>
      </c>
      <c r="N64" s="17">
        <f>Premissas!$B$4*M64</f>
        <v>3500.0000000000005</v>
      </c>
      <c r="O64" s="17">
        <f t="shared" si="0"/>
        <v>-253.40000000000006</v>
      </c>
      <c r="P64" s="17">
        <f t="shared" si="1"/>
        <v>3369.4</v>
      </c>
    </row>
    <row r="65" spans="1:16" ht="15" customHeight="1" x14ac:dyDescent="0.2">
      <c r="A65" s="11">
        <v>64</v>
      </c>
      <c r="B65" s="11" t="s">
        <v>104</v>
      </c>
      <c r="C65" s="11" t="s">
        <v>48</v>
      </c>
      <c r="D65" s="11" t="s">
        <v>49</v>
      </c>
      <c r="E65" s="12"/>
      <c r="F65" s="13">
        <v>0.58820000000000006</v>
      </c>
      <c r="G65" s="14"/>
      <c r="H65" s="15">
        <v>46044</v>
      </c>
      <c r="I65" s="15">
        <v>46052</v>
      </c>
      <c r="J65" s="11">
        <v>8</v>
      </c>
      <c r="K65" s="16">
        <v>-6.4299999999999996E-2</v>
      </c>
      <c r="L65" s="11" t="s">
        <v>20</v>
      </c>
      <c r="M65" s="13">
        <v>3.5000000000000003E-2</v>
      </c>
      <c r="N65" s="17">
        <f>Premissas!$B$4*M65</f>
        <v>3500.0000000000005</v>
      </c>
      <c r="O65" s="17">
        <f t="shared" si="0"/>
        <v>-225.05</v>
      </c>
      <c r="P65" s="17">
        <f t="shared" si="1"/>
        <v>3144.35</v>
      </c>
    </row>
    <row r="66" spans="1:16" ht="15" customHeight="1" x14ac:dyDescent="0.2">
      <c r="A66" s="11">
        <v>65</v>
      </c>
      <c r="B66" s="11" t="s">
        <v>105</v>
      </c>
      <c r="C66" s="11" t="s">
        <v>48</v>
      </c>
      <c r="D66" s="11" t="s">
        <v>49</v>
      </c>
      <c r="E66" s="12"/>
      <c r="F66" s="13">
        <v>0.75</v>
      </c>
      <c r="G66" s="14">
        <v>1.0349999999999999</v>
      </c>
      <c r="H66" s="15">
        <v>46044</v>
      </c>
      <c r="I66" s="15">
        <v>46052</v>
      </c>
      <c r="J66" s="11">
        <v>8</v>
      </c>
      <c r="K66" s="16">
        <v>-0.19350000000000001</v>
      </c>
      <c r="L66" s="11" t="s">
        <v>20</v>
      </c>
      <c r="M66" s="13">
        <v>3.5000000000000003E-2</v>
      </c>
      <c r="N66" s="17">
        <f>Premissas!$B$4*M66</f>
        <v>3500.0000000000005</v>
      </c>
      <c r="O66" s="17">
        <f t="shared" ref="O66:O129" si="2">N66*K66</f>
        <v>-677.25000000000011</v>
      </c>
      <c r="P66" s="17">
        <f t="shared" si="1"/>
        <v>2467.1</v>
      </c>
    </row>
    <row r="67" spans="1:16" ht="15" customHeight="1" x14ac:dyDescent="0.2">
      <c r="A67" s="11">
        <v>66</v>
      </c>
      <c r="B67" s="11" t="s">
        <v>106</v>
      </c>
      <c r="C67" s="11" t="s">
        <v>48</v>
      </c>
      <c r="D67" s="11" t="s">
        <v>49</v>
      </c>
      <c r="E67" s="12"/>
      <c r="F67" s="13">
        <v>0.58579999999999999</v>
      </c>
      <c r="G67" s="14">
        <v>1.5660000000000001</v>
      </c>
      <c r="H67" s="15">
        <v>46052</v>
      </c>
      <c r="I67" s="15">
        <v>46056</v>
      </c>
      <c r="J67" s="11">
        <v>4</v>
      </c>
      <c r="K67" s="16">
        <v>6.0199999999999997E-2</v>
      </c>
      <c r="L67" s="11" t="s">
        <v>20</v>
      </c>
      <c r="M67" s="13">
        <v>3.5000000000000003E-2</v>
      </c>
      <c r="N67" s="17">
        <f>Premissas!$B$4*M67</f>
        <v>3500.0000000000005</v>
      </c>
      <c r="O67" s="17">
        <f t="shared" si="2"/>
        <v>210.70000000000002</v>
      </c>
      <c r="P67" s="17">
        <f t="shared" ref="P67:P130" si="3">P66+O67</f>
        <v>2677.7999999999997</v>
      </c>
    </row>
    <row r="68" spans="1:16" ht="15" customHeight="1" x14ac:dyDescent="0.2">
      <c r="A68" s="11">
        <v>67</v>
      </c>
      <c r="B68" s="11" t="s">
        <v>107</v>
      </c>
      <c r="C68" s="11" t="s">
        <v>48</v>
      </c>
      <c r="D68" s="11" t="s">
        <v>49</v>
      </c>
      <c r="E68" s="12"/>
      <c r="F68" s="13">
        <v>0.77780000000000005</v>
      </c>
      <c r="G68" s="14">
        <v>1.45</v>
      </c>
      <c r="H68" s="15">
        <v>46055</v>
      </c>
      <c r="I68" s="15">
        <v>46056</v>
      </c>
      <c r="J68" s="11">
        <v>1</v>
      </c>
      <c r="K68" s="16">
        <v>6.2199999999999998E-2</v>
      </c>
      <c r="L68" s="11" t="s">
        <v>10</v>
      </c>
      <c r="M68" s="13">
        <v>0.1</v>
      </c>
      <c r="N68" s="17">
        <f>Premissas!$B$4*M68</f>
        <v>10000</v>
      </c>
      <c r="O68" s="17">
        <f t="shared" si="2"/>
        <v>622</v>
      </c>
      <c r="P68" s="17">
        <f t="shared" si="3"/>
        <v>3299.7999999999997</v>
      </c>
    </row>
    <row r="69" spans="1:16" ht="15" customHeight="1" x14ac:dyDescent="0.2">
      <c r="A69" s="11">
        <v>68</v>
      </c>
      <c r="B69" s="11" t="s">
        <v>108</v>
      </c>
      <c r="C69" s="11" t="s">
        <v>48</v>
      </c>
      <c r="D69" s="11" t="s">
        <v>49</v>
      </c>
      <c r="E69" s="12"/>
      <c r="F69" s="13">
        <v>0.39700000000000002</v>
      </c>
      <c r="G69" s="14">
        <v>1.734</v>
      </c>
      <c r="H69" s="15">
        <v>46050</v>
      </c>
      <c r="I69" s="15">
        <v>46056</v>
      </c>
      <c r="J69" s="11">
        <v>6</v>
      </c>
      <c r="K69" s="16">
        <v>6.6799999999999998E-2</v>
      </c>
      <c r="L69" s="11" t="s">
        <v>20</v>
      </c>
      <c r="M69" s="13">
        <v>3.5000000000000003E-2</v>
      </c>
      <c r="N69" s="17">
        <f>Premissas!$B$4*M69</f>
        <v>3500.0000000000005</v>
      </c>
      <c r="O69" s="17">
        <f t="shared" si="2"/>
        <v>233.8</v>
      </c>
      <c r="P69" s="17">
        <f t="shared" si="3"/>
        <v>3533.6</v>
      </c>
    </row>
    <row r="70" spans="1:16" ht="15" customHeight="1" x14ac:dyDescent="0.2">
      <c r="A70" s="11">
        <v>69</v>
      </c>
      <c r="B70" s="11" t="s">
        <v>108</v>
      </c>
      <c r="C70" s="11" t="s">
        <v>48</v>
      </c>
      <c r="D70" s="11" t="s">
        <v>49</v>
      </c>
      <c r="E70" s="12"/>
      <c r="F70" s="13">
        <v>0.39900000000000002</v>
      </c>
      <c r="G70" s="14">
        <v>1.734</v>
      </c>
      <c r="H70" s="15">
        <v>46044</v>
      </c>
      <c r="I70" s="15">
        <v>46056</v>
      </c>
      <c r="J70" s="11">
        <v>12</v>
      </c>
      <c r="K70" s="16">
        <v>5.0700000000000002E-2</v>
      </c>
      <c r="L70" s="11" t="s">
        <v>20</v>
      </c>
      <c r="M70" s="13">
        <v>3.5000000000000003E-2</v>
      </c>
      <c r="N70" s="17">
        <f>Premissas!$B$4*M70</f>
        <v>3500.0000000000005</v>
      </c>
      <c r="O70" s="17">
        <f t="shared" si="2"/>
        <v>177.45000000000002</v>
      </c>
      <c r="P70" s="17">
        <f t="shared" si="3"/>
        <v>3711.0499999999997</v>
      </c>
    </row>
    <row r="71" spans="1:16" ht="15" customHeight="1" x14ac:dyDescent="0.2">
      <c r="A71" s="11">
        <v>70</v>
      </c>
      <c r="B71" s="11" t="s">
        <v>109</v>
      </c>
      <c r="C71" s="11" t="s">
        <v>48</v>
      </c>
      <c r="D71" s="11" t="s">
        <v>49</v>
      </c>
      <c r="E71" s="12"/>
      <c r="F71" s="13">
        <v>0.57140000000000002</v>
      </c>
      <c r="G71" s="14">
        <v>1.0589999999999999</v>
      </c>
      <c r="H71" s="15">
        <v>46055</v>
      </c>
      <c r="I71" s="15">
        <v>46057</v>
      </c>
      <c r="J71" s="11">
        <v>2</v>
      </c>
      <c r="K71" s="16">
        <v>5.3600000000000002E-2</v>
      </c>
      <c r="L71" s="11" t="s">
        <v>20</v>
      </c>
      <c r="M71" s="13">
        <v>3.5000000000000003E-2</v>
      </c>
      <c r="N71" s="17">
        <f>Premissas!$B$4*M71</f>
        <v>3500.0000000000005</v>
      </c>
      <c r="O71" s="17">
        <f t="shared" si="2"/>
        <v>187.60000000000002</v>
      </c>
      <c r="P71" s="17">
        <f t="shared" si="3"/>
        <v>3898.6499999999996</v>
      </c>
    </row>
    <row r="72" spans="1:16" ht="15" customHeight="1" x14ac:dyDescent="0.2">
      <c r="A72" s="11">
        <v>71</v>
      </c>
      <c r="B72" s="11" t="s">
        <v>110</v>
      </c>
      <c r="C72" s="11" t="s">
        <v>48</v>
      </c>
      <c r="D72" s="11" t="s">
        <v>49</v>
      </c>
      <c r="E72" s="12"/>
      <c r="F72" s="13">
        <v>0.27029999999999998</v>
      </c>
      <c r="G72" s="14">
        <v>1.1839999999999999</v>
      </c>
      <c r="H72" s="15">
        <v>46055</v>
      </c>
      <c r="I72" s="15">
        <v>46057</v>
      </c>
      <c r="J72" s="11">
        <v>2</v>
      </c>
      <c r="K72" s="16">
        <v>5.1299999999999998E-2</v>
      </c>
      <c r="L72" s="11" t="s">
        <v>20</v>
      </c>
      <c r="M72" s="13">
        <v>3.5000000000000003E-2</v>
      </c>
      <c r="N72" s="17">
        <f>Premissas!$B$4*M72</f>
        <v>3500.0000000000005</v>
      </c>
      <c r="O72" s="17">
        <f t="shared" si="2"/>
        <v>179.55</v>
      </c>
      <c r="P72" s="17">
        <f t="shared" si="3"/>
        <v>4078.2</v>
      </c>
    </row>
    <row r="73" spans="1:16" ht="15" customHeight="1" x14ac:dyDescent="0.2">
      <c r="A73" s="11">
        <v>72</v>
      </c>
      <c r="B73" s="11" t="s">
        <v>111</v>
      </c>
      <c r="C73" s="11" t="s">
        <v>48</v>
      </c>
      <c r="D73" s="11" t="s">
        <v>49</v>
      </c>
      <c r="E73" s="12"/>
      <c r="F73" s="13">
        <v>0.47729999999999989</v>
      </c>
      <c r="G73" s="14">
        <v>1.464</v>
      </c>
      <c r="H73" s="15">
        <v>46055</v>
      </c>
      <c r="I73" s="15">
        <v>46057</v>
      </c>
      <c r="J73" s="11">
        <v>2</v>
      </c>
      <c r="K73" s="16">
        <v>5.3600000000000002E-2</v>
      </c>
      <c r="L73" s="11" t="s">
        <v>20</v>
      </c>
      <c r="M73" s="13">
        <v>3.5000000000000003E-2</v>
      </c>
      <c r="N73" s="17">
        <f>Premissas!$B$4*M73</f>
        <v>3500.0000000000005</v>
      </c>
      <c r="O73" s="17">
        <f t="shared" si="2"/>
        <v>187.60000000000002</v>
      </c>
      <c r="P73" s="17">
        <f t="shared" si="3"/>
        <v>4265.8</v>
      </c>
    </row>
    <row r="74" spans="1:16" ht="15" customHeight="1" x14ac:dyDescent="0.2">
      <c r="A74" s="11">
        <v>73</v>
      </c>
      <c r="B74" s="11" t="s">
        <v>64</v>
      </c>
      <c r="C74" s="11" t="s">
        <v>48</v>
      </c>
      <c r="D74" s="11" t="s">
        <v>49</v>
      </c>
      <c r="E74" s="12"/>
      <c r="F74" s="13">
        <v>0.36220000000000002</v>
      </c>
      <c r="G74" s="14">
        <v>2.0579999999999998</v>
      </c>
      <c r="H74" s="15">
        <v>46034</v>
      </c>
      <c r="I74" s="15">
        <v>46057</v>
      </c>
      <c r="J74" s="11">
        <v>23</v>
      </c>
      <c r="K74" s="16">
        <v>5.1399999999999987E-2</v>
      </c>
      <c r="L74" s="11" t="s">
        <v>20</v>
      </c>
      <c r="M74" s="13">
        <v>3.5000000000000003E-2</v>
      </c>
      <c r="N74" s="17">
        <f>Premissas!$B$4*M74</f>
        <v>3500.0000000000005</v>
      </c>
      <c r="O74" s="17">
        <f t="shared" si="2"/>
        <v>179.89999999999998</v>
      </c>
      <c r="P74" s="17">
        <f t="shared" si="3"/>
        <v>4445.7</v>
      </c>
    </row>
    <row r="75" spans="1:16" ht="15" customHeight="1" x14ac:dyDescent="0.2">
      <c r="A75" s="11">
        <v>74</v>
      </c>
      <c r="B75" s="11" t="s">
        <v>112</v>
      </c>
      <c r="C75" s="11" t="s">
        <v>48</v>
      </c>
      <c r="D75" s="11" t="s">
        <v>49</v>
      </c>
      <c r="E75" s="12"/>
      <c r="F75" s="13">
        <v>0.57310000000000005</v>
      </c>
      <c r="G75" s="14">
        <v>1.266</v>
      </c>
      <c r="H75" s="15">
        <v>46052</v>
      </c>
      <c r="I75" s="15">
        <v>46057</v>
      </c>
      <c r="J75" s="11">
        <v>5</v>
      </c>
      <c r="K75" s="16">
        <v>5.6399999999999999E-2</v>
      </c>
      <c r="L75" s="11" t="s">
        <v>20</v>
      </c>
      <c r="M75" s="13">
        <v>3.5000000000000003E-2</v>
      </c>
      <c r="N75" s="17">
        <f>Premissas!$B$4*M75</f>
        <v>3500.0000000000005</v>
      </c>
      <c r="O75" s="17">
        <f t="shared" si="2"/>
        <v>197.40000000000003</v>
      </c>
      <c r="P75" s="17">
        <f t="shared" si="3"/>
        <v>4643.0999999999995</v>
      </c>
    </row>
    <row r="76" spans="1:16" ht="15" customHeight="1" x14ac:dyDescent="0.2">
      <c r="A76" s="11">
        <v>75</v>
      </c>
      <c r="B76" s="11" t="s">
        <v>113</v>
      </c>
      <c r="C76" s="11" t="s">
        <v>48</v>
      </c>
      <c r="D76" s="11" t="s">
        <v>49</v>
      </c>
      <c r="E76" s="12"/>
      <c r="F76" s="13">
        <v>0.27529999999999999</v>
      </c>
      <c r="G76" s="14">
        <v>1.012</v>
      </c>
      <c r="H76" s="15">
        <v>46050</v>
      </c>
      <c r="I76" s="15">
        <v>46057</v>
      </c>
      <c r="J76" s="11">
        <v>7</v>
      </c>
      <c r="K76" s="16">
        <v>5.1799999999999999E-2</v>
      </c>
      <c r="L76" s="11" t="s">
        <v>20</v>
      </c>
      <c r="M76" s="13">
        <v>3.5000000000000003E-2</v>
      </c>
      <c r="N76" s="17">
        <f>Premissas!$B$4*M76</f>
        <v>3500.0000000000005</v>
      </c>
      <c r="O76" s="17">
        <f t="shared" si="2"/>
        <v>181.3</v>
      </c>
      <c r="P76" s="17">
        <f t="shared" si="3"/>
        <v>4824.3999999999996</v>
      </c>
    </row>
    <row r="77" spans="1:16" ht="15" customHeight="1" x14ac:dyDescent="0.2">
      <c r="A77" s="11">
        <v>76</v>
      </c>
      <c r="B77" s="11" t="s">
        <v>114</v>
      </c>
      <c r="C77" s="11" t="s">
        <v>48</v>
      </c>
      <c r="D77" s="11" t="s">
        <v>49</v>
      </c>
      <c r="E77" s="12"/>
      <c r="F77" s="13">
        <v>0.82810000000000006</v>
      </c>
      <c r="G77" s="14">
        <v>1.7110000000000001</v>
      </c>
      <c r="H77" s="15">
        <v>46045</v>
      </c>
      <c r="I77" s="15">
        <v>46057</v>
      </c>
      <c r="J77" s="11">
        <v>12</v>
      </c>
      <c r="K77" s="16">
        <v>7.6700000000000004E-2</v>
      </c>
      <c r="L77" s="11" t="s">
        <v>20</v>
      </c>
      <c r="M77" s="13">
        <v>3.5000000000000003E-2</v>
      </c>
      <c r="N77" s="17">
        <f>Premissas!$B$4*M77</f>
        <v>3500.0000000000005</v>
      </c>
      <c r="O77" s="17">
        <f t="shared" si="2"/>
        <v>268.45000000000005</v>
      </c>
      <c r="P77" s="17">
        <f t="shared" si="3"/>
        <v>5092.8499999999995</v>
      </c>
    </row>
    <row r="78" spans="1:16" ht="15" customHeight="1" x14ac:dyDescent="0.2">
      <c r="A78" s="11">
        <v>77</v>
      </c>
      <c r="B78" s="11" t="s">
        <v>115</v>
      </c>
      <c r="C78" s="11" t="s">
        <v>48</v>
      </c>
      <c r="D78" s="11" t="s">
        <v>49</v>
      </c>
      <c r="E78" s="12"/>
      <c r="F78" s="13">
        <v>0.38890000000000002</v>
      </c>
      <c r="G78" s="14">
        <v>1.623</v>
      </c>
      <c r="H78" s="15">
        <v>46038</v>
      </c>
      <c r="I78" s="15">
        <v>46057</v>
      </c>
      <c r="J78" s="11">
        <v>19</v>
      </c>
      <c r="K78" s="16">
        <v>7.51E-2</v>
      </c>
      <c r="L78" s="11" t="s">
        <v>20</v>
      </c>
      <c r="M78" s="13">
        <v>3.5000000000000003E-2</v>
      </c>
      <c r="N78" s="17">
        <f>Premissas!$B$4*M78</f>
        <v>3500.0000000000005</v>
      </c>
      <c r="O78" s="17">
        <f t="shared" si="2"/>
        <v>262.85000000000002</v>
      </c>
      <c r="P78" s="17">
        <f t="shared" si="3"/>
        <v>5355.7</v>
      </c>
    </row>
    <row r="79" spans="1:16" ht="15" customHeight="1" x14ac:dyDescent="0.2">
      <c r="A79" s="11">
        <v>78</v>
      </c>
      <c r="B79" s="11" t="s">
        <v>98</v>
      </c>
      <c r="C79" s="11" t="s">
        <v>48</v>
      </c>
      <c r="D79" s="11" t="s">
        <v>49</v>
      </c>
      <c r="E79" s="12"/>
      <c r="F79" s="13">
        <v>0.43930000000000002</v>
      </c>
      <c r="G79" s="14">
        <v>0.88700000000000001</v>
      </c>
      <c r="H79" s="15">
        <v>46036</v>
      </c>
      <c r="I79" s="15">
        <v>46057</v>
      </c>
      <c r="J79" s="11">
        <v>21</v>
      </c>
      <c r="K79" s="16">
        <v>6.0499999999999998E-2</v>
      </c>
      <c r="L79" s="11" t="s">
        <v>20</v>
      </c>
      <c r="M79" s="13">
        <v>3.5000000000000003E-2</v>
      </c>
      <c r="N79" s="17">
        <f>Premissas!$B$4*M79</f>
        <v>3500.0000000000005</v>
      </c>
      <c r="O79" s="17">
        <f t="shared" si="2"/>
        <v>211.75000000000003</v>
      </c>
      <c r="P79" s="17">
        <f t="shared" si="3"/>
        <v>5567.45</v>
      </c>
    </row>
    <row r="80" spans="1:16" ht="15" customHeight="1" x14ac:dyDescent="0.2">
      <c r="A80" s="11">
        <v>79</v>
      </c>
      <c r="B80" s="11" t="s">
        <v>115</v>
      </c>
      <c r="C80" s="11" t="s">
        <v>48</v>
      </c>
      <c r="D80" s="11" t="s">
        <v>49</v>
      </c>
      <c r="E80" s="12"/>
      <c r="F80" s="13">
        <v>0.38890000000000002</v>
      </c>
      <c r="G80" s="14">
        <v>1.623</v>
      </c>
      <c r="H80" s="15">
        <v>46027</v>
      </c>
      <c r="I80" s="15">
        <v>46057</v>
      </c>
      <c r="J80" s="11">
        <v>30</v>
      </c>
      <c r="K80" s="16">
        <v>6.2600000000000003E-2</v>
      </c>
      <c r="L80" s="11" t="s">
        <v>20</v>
      </c>
      <c r="M80" s="13">
        <v>3.5000000000000003E-2</v>
      </c>
      <c r="N80" s="17">
        <f>Premissas!$B$4*M80</f>
        <v>3500.0000000000005</v>
      </c>
      <c r="O80" s="17">
        <f t="shared" si="2"/>
        <v>219.10000000000005</v>
      </c>
      <c r="P80" s="17">
        <f t="shared" si="3"/>
        <v>5786.55</v>
      </c>
    </row>
    <row r="81" spans="1:16" ht="15" customHeight="1" x14ac:dyDescent="0.2">
      <c r="A81" s="11">
        <v>80</v>
      </c>
      <c r="B81" s="11" t="s">
        <v>116</v>
      </c>
      <c r="C81" s="11" t="s">
        <v>48</v>
      </c>
      <c r="D81" s="11" t="s">
        <v>49</v>
      </c>
      <c r="E81" s="12"/>
      <c r="F81" s="13">
        <v>0.56940000000000002</v>
      </c>
      <c r="G81" s="14">
        <v>1.5860000000000001</v>
      </c>
      <c r="H81" s="15">
        <v>46056</v>
      </c>
      <c r="I81" s="15">
        <v>46057</v>
      </c>
      <c r="J81" s="11">
        <v>1</v>
      </c>
      <c r="K81" s="16">
        <v>-6.1999999999999998E-3</v>
      </c>
      <c r="L81" s="11" t="s">
        <v>20</v>
      </c>
      <c r="M81" s="13">
        <v>3.5000000000000003E-2</v>
      </c>
      <c r="N81" s="17">
        <f>Premissas!$B$4*M81</f>
        <v>3500.0000000000005</v>
      </c>
      <c r="O81" s="17">
        <f t="shared" si="2"/>
        <v>-21.700000000000003</v>
      </c>
      <c r="P81" s="17">
        <f t="shared" si="3"/>
        <v>5764.85</v>
      </c>
    </row>
    <row r="82" spans="1:16" ht="15" customHeight="1" x14ac:dyDescent="0.2">
      <c r="A82" s="11">
        <v>81</v>
      </c>
      <c r="B82" s="11" t="s">
        <v>62</v>
      </c>
      <c r="C82" s="11" t="s">
        <v>48</v>
      </c>
      <c r="D82" s="11" t="s">
        <v>49</v>
      </c>
      <c r="E82" s="12"/>
      <c r="F82" s="13">
        <v>0.44919999999999999</v>
      </c>
      <c r="G82" s="14">
        <v>1.4</v>
      </c>
      <c r="H82" s="15">
        <v>46052</v>
      </c>
      <c r="I82" s="15">
        <v>46057</v>
      </c>
      <c r="J82" s="11">
        <v>5</v>
      </c>
      <c r="K82" s="16">
        <v>-3.85E-2</v>
      </c>
      <c r="L82" s="11" t="s">
        <v>20</v>
      </c>
      <c r="M82" s="13">
        <v>3.5000000000000003E-2</v>
      </c>
      <c r="N82" s="17">
        <f>Premissas!$B$4*M82</f>
        <v>3500.0000000000005</v>
      </c>
      <c r="O82" s="17">
        <f t="shared" si="2"/>
        <v>-134.75000000000003</v>
      </c>
      <c r="P82" s="17">
        <f t="shared" si="3"/>
        <v>5630.1</v>
      </c>
    </row>
    <row r="83" spans="1:16" ht="15" customHeight="1" x14ac:dyDescent="0.2">
      <c r="A83" s="11">
        <v>82</v>
      </c>
      <c r="B83" s="11" t="s">
        <v>117</v>
      </c>
      <c r="C83" s="11" t="s">
        <v>48</v>
      </c>
      <c r="D83" s="11" t="s">
        <v>49</v>
      </c>
      <c r="E83" s="12"/>
      <c r="F83" s="13">
        <v>0.26090000000000002</v>
      </c>
      <c r="G83" s="14">
        <v>1.6</v>
      </c>
      <c r="H83" s="15">
        <v>46045</v>
      </c>
      <c r="I83" s="15">
        <v>46057</v>
      </c>
      <c r="J83" s="11">
        <v>12</v>
      </c>
      <c r="K83" s="16">
        <v>-2.7900000000000001E-2</v>
      </c>
      <c r="L83" s="11" t="s">
        <v>20</v>
      </c>
      <c r="M83" s="13">
        <v>3.5000000000000003E-2</v>
      </c>
      <c r="N83" s="17">
        <f>Premissas!$B$4*M83</f>
        <v>3500.0000000000005</v>
      </c>
      <c r="O83" s="17">
        <f t="shared" si="2"/>
        <v>-97.65000000000002</v>
      </c>
      <c r="P83" s="17">
        <f t="shared" si="3"/>
        <v>5532.4500000000007</v>
      </c>
    </row>
    <row r="84" spans="1:16" ht="15" customHeight="1" x14ac:dyDescent="0.2">
      <c r="A84" s="11">
        <v>83</v>
      </c>
      <c r="B84" s="11" t="s">
        <v>118</v>
      </c>
      <c r="C84" s="11" t="s">
        <v>48</v>
      </c>
      <c r="D84" s="11" t="s">
        <v>49</v>
      </c>
      <c r="E84" s="12"/>
      <c r="F84" s="13">
        <v>0.60509999999999997</v>
      </c>
      <c r="G84" s="14">
        <v>1.423</v>
      </c>
      <c r="H84" s="15">
        <v>46052</v>
      </c>
      <c r="I84" s="15">
        <v>46058</v>
      </c>
      <c r="J84" s="11">
        <v>6</v>
      </c>
      <c r="K84" s="16">
        <v>5.2600000000000001E-2</v>
      </c>
      <c r="L84" s="11" t="s">
        <v>10</v>
      </c>
      <c r="M84" s="13">
        <v>0.1</v>
      </c>
      <c r="N84" s="17">
        <f>Premissas!$B$4*M84</f>
        <v>10000</v>
      </c>
      <c r="O84" s="17">
        <f t="shared" si="2"/>
        <v>526</v>
      </c>
      <c r="P84" s="17">
        <f t="shared" si="3"/>
        <v>6058.4500000000007</v>
      </c>
    </row>
    <row r="85" spans="1:16" ht="15" customHeight="1" x14ac:dyDescent="0.2">
      <c r="A85" s="11">
        <v>84</v>
      </c>
      <c r="B85" s="11" t="s">
        <v>119</v>
      </c>
      <c r="C85" s="11" t="s">
        <v>48</v>
      </c>
      <c r="D85" s="11" t="s">
        <v>49</v>
      </c>
      <c r="E85" s="12"/>
      <c r="F85" s="13">
        <v>0.68180000000000007</v>
      </c>
      <c r="G85" s="14">
        <v>1.353</v>
      </c>
      <c r="H85" s="15">
        <v>46057</v>
      </c>
      <c r="I85" s="15">
        <v>46058</v>
      </c>
      <c r="J85" s="11">
        <v>1</v>
      </c>
      <c r="K85" s="16">
        <v>9.0899999999999995E-2</v>
      </c>
      <c r="L85" s="11" t="s">
        <v>20</v>
      </c>
      <c r="M85" s="13">
        <v>3.5000000000000003E-2</v>
      </c>
      <c r="N85" s="17">
        <f>Premissas!$B$4*M85</f>
        <v>3500.0000000000005</v>
      </c>
      <c r="O85" s="17">
        <f t="shared" si="2"/>
        <v>318.15000000000003</v>
      </c>
      <c r="P85" s="17">
        <f t="shared" si="3"/>
        <v>6376.6</v>
      </c>
    </row>
    <row r="86" spans="1:16" ht="15" customHeight="1" x14ac:dyDescent="0.2">
      <c r="A86" s="11">
        <v>85</v>
      </c>
      <c r="B86" s="11" t="s">
        <v>120</v>
      </c>
      <c r="C86" s="11" t="s">
        <v>48</v>
      </c>
      <c r="D86" s="11" t="s">
        <v>49</v>
      </c>
      <c r="E86" s="12"/>
      <c r="F86" s="13">
        <v>0.39660000000000001</v>
      </c>
      <c r="G86" s="14">
        <v>1.5289999999999999</v>
      </c>
      <c r="H86" s="15">
        <v>46036</v>
      </c>
      <c r="I86" s="15">
        <v>46058</v>
      </c>
      <c r="J86" s="11">
        <v>22</v>
      </c>
      <c r="K86" s="16">
        <v>5.0500000000000003E-2</v>
      </c>
      <c r="L86" s="11" t="s">
        <v>20</v>
      </c>
      <c r="M86" s="13">
        <v>3.5000000000000003E-2</v>
      </c>
      <c r="N86" s="17">
        <f>Premissas!$B$4*M86</f>
        <v>3500.0000000000005</v>
      </c>
      <c r="O86" s="17">
        <f t="shared" si="2"/>
        <v>176.75000000000003</v>
      </c>
      <c r="P86" s="17">
        <f t="shared" si="3"/>
        <v>6553.35</v>
      </c>
    </row>
    <row r="87" spans="1:16" ht="15" customHeight="1" x14ac:dyDescent="0.2">
      <c r="A87" s="11">
        <v>86</v>
      </c>
      <c r="B87" s="11" t="s">
        <v>121</v>
      </c>
      <c r="C87" s="11" t="s">
        <v>48</v>
      </c>
      <c r="D87" s="11" t="s">
        <v>49</v>
      </c>
      <c r="E87" s="12"/>
      <c r="F87" s="13">
        <v>0.37340000000000001</v>
      </c>
      <c r="G87" s="14">
        <v>1.175</v>
      </c>
      <c r="H87" s="15">
        <v>46055</v>
      </c>
      <c r="I87" s="15">
        <v>46058</v>
      </c>
      <c r="J87" s="11">
        <v>3</v>
      </c>
      <c r="K87" s="16">
        <v>7.3599999999999999E-2</v>
      </c>
      <c r="L87" s="11" t="s">
        <v>20</v>
      </c>
      <c r="M87" s="13">
        <v>3.5000000000000003E-2</v>
      </c>
      <c r="N87" s="17">
        <f>Premissas!$B$4*M87</f>
        <v>3500.0000000000005</v>
      </c>
      <c r="O87" s="17">
        <f t="shared" si="2"/>
        <v>257.60000000000002</v>
      </c>
      <c r="P87" s="17">
        <f t="shared" si="3"/>
        <v>6810.9500000000007</v>
      </c>
    </row>
    <row r="88" spans="1:16" ht="15" customHeight="1" x14ac:dyDescent="0.2">
      <c r="A88" s="11">
        <v>87</v>
      </c>
      <c r="B88" s="11" t="s">
        <v>122</v>
      </c>
      <c r="C88" s="11" t="s">
        <v>48</v>
      </c>
      <c r="D88" s="11" t="s">
        <v>49</v>
      </c>
      <c r="E88" s="12"/>
      <c r="F88" s="13">
        <v>0.37109999999999999</v>
      </c>
      <c r="G88" s="14">
        <v>1.4770000000000001</v>
      </c>
      <c r="H88" s="15">
        <v>46048</v>
      </c>
      <c r="I88" s="15">
        <v>46058</v>
      </c>
      <c r="J88" s="11">
        <v>10</v>
      </c>
      <c r="K88" s="16">
        <v>6.6600000000000006E-2</v>
      </c>
      <c r="L88" s="11" t="s">
        <v>20</v>
      </c>
      <c r="M88" s="13">
        <v>3.5000000000000003E-2</v>
      </c>
      <c r="N88" s="17">
        <f>Premissas!$B$4*M88</f>
        <v>3500.0000000000005</v>
      </c>
      <c r="O88" s="17">
        <f t="shared" si="2"/>
        <v>233.10000000000005</v>
      </c>
      <c r="P88" s="17">
        <f t="shared" si="3"/>
        <v>7044.0500000000011</v>
      </c>
    </row>
    <row r="89" spans="1:16" ht="15" customHeight="1" x14ac:dyDescent="0.2">
      <c r="A89" s="11">
        <v>88</v>
      </c>
      <c r="B89" s="11" t="s">
        <v>123</v>
      </c>
      <c r="C89" s="11" t="s">
        <v>48</v>
      </c>
      <c r="D89" s="11" t="s">
        <v>49</v>
      </c>
      <c r="E89" s="12"/>
      <c r="F89" s="13">
        <v>0.55789999999999995</v>
      </c>
      <c r="G89" s="14">
        <v>1.74</v>
      </c>
      <c r="H89" s="15">
        <v>46055</v>
      </c>
      <c r="I89" s="15">
        <v>46058</v>
      </c>
      <c r="J89" s="11">
        <v>3</v>
      </c>
      <c r="K89" s="16">
        <v>-7.8200000000000006E-2</v>
      </c>
      <c r="L89" s="11" t="s">
        <v>20</v>
      </c>
      <c r="M89" s="13">
        <v>3.5000000000000003E-2</v>
      </c>
      <c r="N89" s="17">
        <f>Premissas!$B$4*M89</f>
        <v>3500.0000000000005</v>
      </c>
      <c r="O89" s="17">
        <f t="shared" si="2"/>
        <v>-273.70000000000005</v>
      </c>
      <c r="P89" s="17">
        <f t="shared" si="3"/>
        <v>6770.3500000000013</v>
      </c>
    </row>
    <row r="90" spans="1:16" ht="15" customHeight="1" x14ac:dyDescent="0.2">
      <c r="A90" s="11">
        <v>89</v>
      </c>
      <c r="B90" s="11" t="s">
        <v>124</v>
      </c>
      <c r="C90" s="11" t="s">
        <v>48</v>
      </c>
      <c r="D90" s="11" t="s">
        <v>49</v>
      </c>
      <c r="E90" s="12"/>
      <c r="F90" s="13">
        <v>0.12859999999999999</v>
      </c>
      <c r="G90" s="14">
        <v>1.25</v>
      </c>
      <c r="H90" s="15">
        <v>46045</v>
      </c>
      <c r="I90" s="15">
        <v>46058</v>
      </c>
      <c r="J90" s="11">
        <v>13</v>
      </c>
      <c r="K90" s="16">
        <v>-1.7000000000000001E-2</v>
      </c>
      <c r="L90" s="11" t="s">
        <v>20</v>
      </c>
      <c r="M90" s="13">
        <v>3.5000000000000003E-2</v>
      </c>
      <c r="N90" s="17">
        <f>Premissas!$B$4*M90</f>
        <v>3500.0000000000005</v>
      </c>
      <c r="O90" s="17">
        <f t="shared" si="2"/>
        <v>-59.500000000000014</v>
      </c>
      <c r="P90" s="17">
        <f t="shared" si="3"/>
        <v>6710.8500000000013</v>
      </c>
    </row>
    <row r="91" spans="1:16" ht="15" customHeight="1" x14ac:dyDescent="0.2">
      <c r="A91" s="11">
        <v>90</v>
      </c>
      <c r="B91" s="11" t="s">
        <v>125</v>
      </c>
      <c r="C91" s="11" t="s">
        <v>48</v>
      </c>
      <c r="D91" s="11" t="s">
        <v>49</v>
      </c>
      <c r="E91" s="12"/>
      <c r="F91" s="13">
        <v>0.61899999999999999</v>
      </c>
      <c r="G91" s="14"/>
      <c r="H91" s="15">
        <v>46045</v>
      </c>
      <c r="I91" s="15">
        <v>46058</v>
      </c>
      <c r="J91" s="11">
        <v>13</v>
      </c>
      <c r="K91" s="16">
        <v>-0.19420000000000001</v>
      </c>
      <c r="L91" s="11" t="s">
        <v>20</v>
      </c>
      <c r="M91" s="13">
        <v>3.5000000000000003E-2</v>
      </c>
      <c r="N91" s="17">
        <f>Premissas!$B$4*M91</f>
        <v>3500.0000000000005</v>
      </c>
      <c r="O91" s="17">
        <f t="shared" si="2"/>
        <v>-679.70000000000016</v>
      </c>
      <c r="P91" s="17">
        <f t="shared" si="3"/>
        <v>6031.1500000000015</v>
      </c>
    </row>
    <row r="92" spans="1:16" ht="15" customHeight="1" x14ac:dyDescent="0.2">
      <c r="A92" s="11">
        <v>91</v>
      </c>
      <c r="B92" s="11" t="s">
        <v>71</v>
      </c>
      <c r="C92" s="11" t="s">
        <v>48</v>
      </c>
      <c r="D92" s="11" t="s">
        <v>49</v>
      </c>
      <c r="E92" s="12"/>
      <c r="F92" s="13">
        <v>0.6875</v>
      </c>
      <c r="G92" s="14"/>
      <c r="H92" s="15">
        <v>46055</v>
      </c>
      <c r="I92" s="15">
        <v>46059</v>
      </c>
      <c r="J92" s="11">
        <v>4</v>
      </c>
      <c r="K92" s="16">
        <v>5.1700000000000003E-2</v>
      </c>
      <c r="L92" s="11" t="s">
        <v>20</v>
      </c>
      <c r="M92" s="13">
        <v>3.5000000000000003E-2</v>
      </c>
      <c r="N92" s="17">
        <f>Premissas!$B$4*M92</f>
        <v>3500.0000000000005</v>
      </c>
      <c r="O92" s="17">
        <f t="shared" si="2"/>
        <v>180.95000000000005</v>
      </c>
      <c r="P92" s="17">
        <f t="shared" si="3"/>
        <v>6212.1000000000013</v>
      </c>
    </row>
    <row r="93" spans="1:16" ht="15" customHeight="1" x14ac:dyDescent="0.2">
      <c r="A93" s="11">
        <v>92</v>
      </c>
      <c r="B93" s="11" t="s">
        <v>126</v>
      </c>
      <c r="C93" s="11" t="s">
        <v>48</v>
      </c>
      <c r="D93" s="11" t="s">
        <v>49</v>
      </c>
      <c r="E93" s="12"/>
      <c r="F93" s="13">
        <v>0.59540000000000004</v>
      </c>
      <c r="G93" s="14">
        <v>1.6419999999999999</v>
      </c>
      <c r="H93" s="15">
        <v>46056</v>
      </c>
      <c r="I93" s="15">
        <v>46059</v>
      </c>
      <c r="J93" s="11">
        <v>3</v>
      </c>
      <c r="K93" s="16">
        <v>5.0599999999999999E-2</v>
      </c>
      <c r="L93" s="11" t="s">
        <v>20</v>
      </c>
      <c r="M93" s="13">
        <v>3.5000000000000003E-2</v>
      </c>
      <c r="N93" s="17">
        <f>Premissas!$B$4*M93</f>
        <v>3500.0000000000005</v>
      </c>
      <c r="O93" s="17">
        <f t="shared" si="2"/>
        <v>177.10000000000002</v>
      </c>
      <c r="P93" s="17">
        <f t="shared" si="3"/>
        <v>6389.2000000000016</v>
      </c>
    </row>
    <row r="94" spans="1:16" ht="15" customHeight="1" x14ac:dyDescent="0.2">
      <c r="A94" s="11">
        <v>93</v>
      </c>
      <c r="B94" s="11" t="s">
        <v>127</v>
      </c>
      <c r="C94" s="11" t="s">
        <v>48</v>
      </c>
      <c r="D94" s="11" t="s">
        <v>49</v>
      </c>
      <c r="E94" s="12"/>
      <c r="F94" s="13">
        <v>0.60709999999999997</v>
      </c>
      <c r="G94" s="14">
        <v>1.4530000000000001</v>
      </c>
      <c r="H94" s="15">
        <v>46058</v>
      </c>
      <c r="I94" s="15">
        <v>46059</v>
      </c>
      <c r="J94" s="11">
        <v>1</v>
      </c>
      <c r="K94" s="16">
        <v>0.11219999999999999</v>
      </c>
      <c r="L94" s="11" t="s">
        <v>10</v>
      </c>
      <c r="M94" s="13">
        <v>0.1</v>
      </c>
      <c r="N94" s="17">
        <f>Premissas!$B$4*M94</f>
        <v>10000</v>
      </c>
      <c r="O94" s="17">
        <f t="shared" si="2"/>
        <v>1122</v>
      </c>
      <c r="P94" s="17">
        <f t="shared" si="3"/>
        <v>7511.2000000000016</v>
      </c>
    </row>
    <row r="95" spans="1:16" ht="15" customHeight="1" x14ac:dyDescent="0.2">
      <c r="A95" s="11">
        <v>94</v>
      </c>
      <c r="B95" s="11" t="s">
        <v>128</v>
      </c>
      <c r="C95" s="11" t="s">
        <v>48</v>
      </c>
      <c r="D95" s="11" t="s">
        <v>49</v>
      </c>
      <c r="E95" s="12"/>
      <c r="F95" s="13">
        <v>0.53659999999999997</v>
      </c>
      <c r="G95" s="14">
        <v>2.004</v>
      </c>
      <c r="H95" s="15">
        <v>46049</v>
      </c>
      <c r="I95" s="15">
        <v>46059</v>
      </c>
      <c r="J95" s="11">
        <v>10</v>
      </c>
      <c r="K95" s="16">
        <v>-5.1499999999999997E-2</v>
      </c>
      <c r="L95" s="11" t="s">
        <v>20</v>
      </c>
      <c r="M95" s="13">
        <v>3.5000000000000003E-2</v>
      </c>
      <c r="N95" s="17">
        <f>Premissas!$B$4*M95</f>
        <v>3500.0000000000005</v>
      </c>
      <c r="O95" s="17">
        <f t="shared" si="2"/>
        <v>-180.25</v>
      </c>
      <c r="P95" s="17">
        <f t="shared" si="3"/>
        <v>7330.9500000000016</v>
      </c>
    </row>
    <row r="96" spans="1:16" ht="15" customHeight="1" x14ac:dyDescent="0.2">
      <c r="A96" s="11">
        <v>95</v>
      </c>
      <c r="B96" s="11" t="s">
        <v>129</v>
      </c>
      <c r="C96" s="11" t="s">
        <v>48</v>
      </c>
      <c r="D96" s="11" t="s">
        <v>49</v>
      </c>
      <c r="E96" s="12"/>
      <c r="F96" s="13">
        <v>0.45450000000000002</v>
      </c>
      <c r="G96" s="14">
        <v>1.329</v>
      </c>
      <c r="H96" s="15">
        <v>46042</v>
      </c>
      <c r="I96" s="15">
        <v>46059</v>
      </c>
      <c r="J96" s="11">
        <v>17</v>
      </c>
      <c r="K96" s="16">
        <v>-1.8100000000000002E-2</v>
      </c>
      <c r="L96" s="11" t="s">
        <v>20</v>
      </c>
      <c r="M96" s="13">
        <v>3.5000000000000003E-2</v>
      </c>
      <c r="N96" s="17">
        <f>Premissas!$B$4*M96</f>
        <v>3500.0000000000005</v>
      </c>
      <c r="O96" s="17">
        <f t="shared" si="2"/>
        <v>-63.350000000000016</v>
      </c>
      <c r="P96" s="17">
        <f t="shared" si="3"/>
        <v>7267.6000000000013</v>
      </c>
    </row>
    <row r="97" spans="1:16" ht="15" customHeight="1" x14ac:dyDescent="0.2">
      <c r="A97" s="11">
        <v>96</v>
      </c>
      <c r="B97" s="11" t="s">
        <v>130</v>
      </c>
      <c r="C97" s="11" t="s">
        <v>48</v>
      </c>
      <c r="D97" s="11" t="s">
        <v>49</v>
      </c>
      <c r="E97" s="12"/>
      <c r="F97" s="13">
        <v>0.4</v>
      </c>
      <c r="G97" s="14"/>
      <c r="H97" s="15">
        <v>46045</v>
      </c>
      <c r="I97" s="15">
        <v>46062</v>
      </c>
      <c r="J97" s="11">
        <v>17</v>
      </c>
      <c r="K97" s="16">
        <v>5.1799999999999999E-2</v>
      </c>
      <c r="L97" s="11" t="s">
        <v>20</v>
      </c>
      <c r="M97" s="13">
        <v>3.5000000000000003E-2</v>
      </c>
      <c r="N97" s="17">
        <f>Premissas!$B$4*M97</f>
        <v>3500.0000000000005</v>
      </c>
      <c r="O97" s="17">
        <f t="shared" si="2"/>
        <v>181.3</v>
      </c>
      <c r="P97" s="17">
        <f t="shared" si="3"/>
        <v>7448.9000000000015</v>
      </c>
    </row>
    <row r="98" spans="1:16" ht="15" customHeight="1" x14ac:dyDescent="0.2">
      <c r="A98" s="11">
        <v>97</v>
      </c>
      <c r="B98" s="11" t="s">
        <v>123</v>
      </c>
      <c r="C98" s="11" t="s">
        <v>48</v>
      </c>
      <c r="D98" s="11" t="s">
        <v>49</v>
      </c>
      <c r="E98" s="12"/>
      <c r="F98" s="13">
        <v>0.55789999999999995</v>
      </c>
      <c r="G98" s="14">
        <v>1.7050000000000001</v>
      </c>
      <c r="H98" s="15">
        <v>46059</v>
      </c>
      <c r="I98" s="15">
        <v>46062</v>
      </c>
      <c r="J98" s="11">
        <v>3</v>
      </c>
      <c r="K98" s="16">
        <v>5.28E-2</v>
      </c>
      <c r="L98" s="11" t="s">
        <v>20</v>
      </c>
      <c r="M98" s="13">
        <v>3.5000000000000003E-2</v>
      </c>
      <c r="N98" s="17">
        <f>Premissas!$B$4*M98</f>
        <v>3500.0000000000005</v>
      </c>
      <c r="O98" s="17">
        <f t="shared" si="2"/>
        <v>184.8</v>
      </c>
      <c r="P98" s="17">
        <f t="shared" si="3"/>
        <v>7633.7000000000016</v>
      </c>
    </row>
    <row r="99" spans="1:16" ht="15" customHeight="1" x14ac:dyDescent="0.2">
      <c r="A99" s="11">
        <v>98</v>
      </c>
      <c r="B99" s="11" t="s">
        <v>131</v>
      </c>
      <c r="C99" s="11" t="s">
        <v>48</v>
      </c>
      <c r="D99" s="11" t="s">
        <v>49</v>
      </c>
      <c r="E99" s="12"/>
      <c r="F99" s="13">
        <v>0.50680000000000003</v>
      </c>
      <c r="G99" s="14">
        <v>1.581</v>
      </c>
      <c r="H99" s="15">
        <v>46056</v>
      </c>
      <c r="I99" s="15">
        <v>46062</v>
      </c>
      <c r="J99" s="11">
        <v>6</v>
      </c>
      <c r="K99" s="16">
        <v>5.4000000000000013E-2</v>
      </c>
      <c r="L99" s="11" t="s">
        <v>20</v>
      </c>
      <c r="M99" s="13">
        <v>3.5000000000000003E-2</v>
      </c>
      <c r="N99" s="17">
        <f>Premissas!$B$4*M99</f>
        <v>3500.0000000000005</v>
      </c>
      <c r="O99" s="17">
        <f t="shared" si="2"/>
        <v>189.00000000000006</v>
      </c>
      <c r="P99" s="17">
        <f t="shared" si="3"/>
        <v>7822.7000000000016</v>
      </c>
    </row>
    <row r="100" spans="1:16" ht="15" customHeight="1" x14ac:dyDescent="0.2">
      <c r="A100" s="11">
        <v>99</v>
      </c>
      <c r="B100" s="11" t="s">
        <v>47</v>
      </c>
      <c r="C100" s="11" t="s">
        <v>48</v>
      </c>
      <c r="D100" s="11" t="s">
        <v>49</v>
      </c>
      <c r="E100" s="12"/>
      <c r="F100" s="13">
        <v>0.5706</v>
      </c>
      <c r="G100" s="14">
        <v>1.48</v>
      </c>
      <c r="H100" s="15">
        <v>46057</v>
      </c>
      <c r="I100" s="15">
        <v>46062</v>
      </c>
      <c r="J100" s="11">
        <v>5</v>
      </c>
      <c r="K100" s="16">
        <v>5.0999999999999997E-2</v>
      </c>
      <c r="L100" s="11" t="s">
        <v>20</v>
      </c>
      <c r="M100" s="13">
        <v>3.5000000000000003E-2</v>
      </c>
      <c r="N100" s="17">
        <f>Premissas!$B$4*M100</f>
        <v>3500.0000000000005</v>
      </c>
      <c r="O100" s="17">
        <f t="shared" si="2"/>
        <v>178.5</v>
      </c>
      <c r="P100" s="17">
        <f t="shared" si="3"/>
        <v>8001.2000000000016</v>
      </c>
    </row>
    <row r="101" spans="1:16" ht="15" customHeight="1" x14ac:dyDescent="0.2">
      <c r="A101" s="11">
        <v>100</v>
      </c>
      <c r="B101" s="11" t="s">
        <v>47</v>
      </c>
      <c r="C101" s="11" t="s">
        <v>48</v>
      </c>
      <c r="D101" s="11" t="s">
        <v>49</v>
      </c>
      <c r="E101" s="12"/>
      <c r="F101" s="13">
        <v>0.5706</v>
      </c>
      <c r="G101" s="14">
        <v>1.48</v>
      </c>
      <c r="H101" s="15">
        <v>46057</v>
      </c>
      <c r="I101" s="15">
        <v>46062</v>
      </c>
      <c r="J101" s="11">
        <v>5</v>
      </c>
      <c r="K101" s="16">
        <v>5.0999999999999997E-2</v>
      </c>
      <c r="L101" s="11" t="s">
        <v>20</v>
      </c>
      <c r="M101" s="13">
        <v>3.5000000000000003E-2</v>
      </c>
      <c r="N101" s="17">
        <f>Premissas!$B$4*M101</f>
        <v>3500.0000000000005</v>
      </c>
      <c r="O101" s="17">
        <f t="shared" si="2"/>
        <v>178.5</v>
      </c>
      <c r="P101" s="17">
        <f t="shared" si="3"/>
        <v>8179.7000000000016</v>
      </c>
    </row>
    <row r="102" spans="1:16" ht="15" customHeight="1" x14ac:dyDescent="0.2">
      <c r="A102" s="11">
        <v>101</v>
      </c>
      <c r="B102" s="11" t="s">
        <v>132</v>
      </c>
      <c r="C102" s="11" t="s">
        <v>48</v>
      </c>
      <c r="D102" s="11" t="s">
        <v>49</v>
      </c>
      <c r="E102" s="12"/>
      <c r="F102" s="13">
        <v>0.53439999999999999</v>
      </c>
      <c r="G102" s="14">
        <v>1.28</v>
      </c>
      <c r="H102" s="15">
        <v>46049</v>
      </c>
      <c r="I102" s="15">
        <v>46062</v>
      </c>
      <c r="J102" s="11">
        <v>13</v>
      </c>
      <c r="K102" s="16">
        <v>5.7699999999999987E-2</v>
      </c>
      <c r="L102" s="11" t="s">
        <v>20</v>
      </c>
      <c r="M102" s="13">
        <v>3.5000000000000003E-2</v>
      </c>
      <c r="N102" s="17">
        <f>Premissas!$B$4*M102</f>
        <v>3500.0000000000005</v>
      </c>
      <c r="O102" s="17">
        <f t="shared" si="2"/>
        <v>201.95</v>
      </c>
      <c r="P102" s="17">
        <f t="shared" si="3"/>
        <v>8381.6500000000015</v>
      </c>
    </row>
    <row r="103" spans="1:16" ht="15" customHeight="1" x14ac:dyDescent="0.2">
      <c r="A103" s="11">
        <v>102</v>
      </c>
      <c r="B103" s="11" t="s">
        <v>133</v>
      </c>
      <c r="C103" s="11" t="s">
        <v>48</v>
      </c>
      <c r="D103" s="11" t="s">
        <v>49</v>
      </c>
      <c r="E103" s="12"/>
      <c r="F103" s="13">
        <v>0.7016</v>
      </c>
      <c r="G103" s="14">
        <v>1.583</v>
      </c>
      <c r="H103" s="15">
        <v>46062</v>
      </c>
      <c r="I103" s="15">
        <v>46062</v>
      </c>
      <c r="J103" s="11">
        <v>0</v>
      </c>
      <c r="K103" s="16">
        <v>0</v>
      </c>
      <c r="L103" s="11" t="s">
        <v>10</v>
      </c>
      <c r="M103" s="13">
        <v>0.1</v>
      </c>
      <c r="N103" s="17">
        <f>Premissas!$B$4*M103</f>
        <v>10000</v>
      </c>
      <c r="O103" s="17">
        <f t="shared" si="2"/>
        <v>0</v>
      </c>
      <c r="P103" s="17">
        <f t="shared" si="3"/>
        <v>8381.6500000000015</v>
      </c>
    </row>
    <row r="104" spans="1:16" ht="15" customHeight="1" x14ac:dyDescent="0.2">
      <c r="A104" s="11">
        <v>103</v>
      </c>
      <c r="B104" s="11" t="s">
        <v>59</v>
      </c>
      <c r="C104" s="11" t="s">
        <v>48</v>
      </c>
      <c r="D104" s="11" t="s">
        <v>49</v>
      </c>
      <c r="E104" s="12"/>
      <c r="F104" s="13">
        <v>0.53920000000000001</v>
      </c>
      <c r="G104" s="14">
        <v>1.5449999999999999</v>
      </c>
      <c r="H104" s="15">
        <v>46059</v>
      </c>
      <c r="I104" s="15">
        <v>46062</v>
      </c>
      <c r="J104" s="11">
        <v>3</v>
      </c>
      <c r="K104" s="16">
        <v>-0.16550000000000001</v>
      </c>
      <c r="L104" s="11" t="s">
        <v>20</v>
      </c>
      <c r="M104" s="13">
        <v>3.5000000000000003E-2</v>
      </c>
      <c r="N104" s="17">
        <f>Premissas!$B$4*M104</f>
        <v>3500.0000000000005</v>
      </c>
      <c r="O104" s="17">
        <f t="shared" si="2"/>
        <v>-579.25000000000011</v>
      </c>
      <c r="P104" s="17">
        <f t="shared" si="3"/>
        <v>7802.4000000000015</v>
      </c>
    </row>
    <row r="105" spans="1:16" ht="15" customHeight="1" x14ac:dyDescent="0.2">
      <c r="A105" s="11">
        <v>104</v>
      </c>
      <c r="B105" s="11" t="s">
        <v>134</v>
      </c>
      <c r="C105" s="11" t="s">
        <v>48</v>
      </c>
      <c r="D105" s="11" t="s">
        <v>49</v>
      </c>
      <c r="E105" s="12"/>
      <c r="F105" s="13">
        <v>0.60980000000000001</v>
      </c>
      <c r="G105" s="14">
        <v>1.4450000000000001</v>
      </c>
      <c r="H105" s="15">
        <v>46062</v>
      </c>
      <c r="I105" s="15">
        <v>46063</v>
      </c>
      <c r="J105" s="11">
        <v>1</v>
      </c>
      <c r="K105" s="16">
        <v>0.24640000000000001</v>
      </c>
      <c r="L105" s="11" t="s">
        <v>10</v>
      </c>
      <c r="M105" s="13">
        <v>0.1</v>
      </c>
      <c r="N105" s="17">
        <f>Premissas!$B$4*M105</f>
        <v>10000</v>
      </c>
      <c r="O105" s="17">
        <f t="shared" si="2"/>
        <v>2464</v>
      </c>
      <c r="P105" s="17">
        <f t="shared" si="3"/>
        <v>10266.400000000001</v>
      </c>
    </row>
    <row r="106" spans="1:16" ht="15" customHeight="1" x14ac:dyDescent="0.2">
      <c r="A106" s="11">
        <v>105</v>
      </c>
      <c r="B106" s="11" t="s">
        <v>76</v>
      </c>
      <c r="C106" s="11" t="s">
        <v>48</v>
      </c>
      <c r="D106" s="11" t="s">
        <v>49</v>
      </c>
      <c r="E106" s="12"/>
      <c r="F106" s="13">
        <v>0.59430000000000005</v>
      </c>
      <c r="G106" s="14">
        <v>1.5669999999999999</v>
      </c>
      <c r="H106" s="15">
        <v>46050</v>
      </c>
      <c r="I106" s="15">
        <v>46063</v>
      </c>
      <c r="J106" s="11">
        <v>13</v>
      </c>
      <c r="K106" s="16">
        <v>5.0900000000000001E-2</v>
      </c>
      <c r="L106" s="11" t="s">
        <v>20</v>
      </c>
      <c r="M106" s="13">
        <v>3.5000000000000003E-2</v>
      </c>
      <c r="N106" s="17">
        <f>Premissas!$B$4*M106</f>
        <v>3500.0000000000005</v>
      </c>
      <c r="O106" s="17">
        <f t="shared" si="2"/>
        <v>178.15000000000003</v>
      </c>
      <c r="P106" s="17">
        <f t="shared" si="3"/>
        <v>10444.550000000001</v>
      </c>
    </row>
    <row r="107" spans="1:16" ht="15" customHeight="1" x14ac:dyDescent="0.2">
      <c r="A107" s="11">
        <v>106</v>
      </c>
      <c r="B107" s="11" t="s">
        <v>135</v>
      </c>
      <c r="C107" s="11" t="s">
        <v>48</v>
      </c>
      <c r="D107" s="11" t="s">
        <v>49</v>
      </c>
      <c r="E107" s="12"/>
      <c r="F107" s="13">
        <v>0.64439999999999997</v>
      </c>
      <c r="G107" s="14">
        <v>1.5189999999999999</v>
      </c>
      <c r="H107" s="15">
        <v>46063</v>
      </c>
      <c r="I107" s="15">
        <v>46063</v>
      </c>
      <c r="J107" s="11">
        <v>0</v>
      </c>
      <c r="K107" s="16">
        <v>0</v>
      </c>
      <c r="L107" s="11" t="s">
        <v>10</v>
      </c>
      <c r="M107" s="13">
        <v>0.1</v>
      </c>
      <c r="N107" s="17">
        <f>Premissas!$B$4*M107</f>
        <v>10000</v>
      </c>
      <c r="O107" s="17">
        <f t="shared" si="2"/>
        <v>0</v>
      </c>
      <c r="P107" s="17">
        <f t="shared" si="3"/>
        <v>10444.550000000001</v>
      </c>
    </row>
    <row r="108" spans="1:16" ht="15" customHeight="1" x14ac:dyDescent="0.2">
      <c r="A108" s="11">
        <v>107</v>
      </c>
      <c r="B108" s="11" t="s">
        <v>133</v>
      </c>
      <c r="C108" s="11" t="s">
        <v>48</v>
      </c>
      <c r="D108" s="11" t="s">
        <v>49</v>
      </c>
      <c r="E108" s="12"/>
      <c r="F108" s="13">
        <v>0.7016</v>
      </c>
      <c r="G108" s="14">
        <v>1.583</v>
      </c>
      <c r="H108" s="15">
        <v>46062</v>
      </c>
      <c r="I108" s="15">
        <v>46063</v>
      </c>
      <c r="J108" s="11">
        <v>1</v>
      </c>
      <c r="K108" s="16">
        <v>-1.2E-2</v>
      </c>
      <c r="L108" s="11" t="s">
        <v>10</v>
      </c>
      <c r="M108" s="13">
        <v>0.1</v>
      </c>
      <c r="N108" s="17">
        <f>Premissas!$B$4*M108</f>
        <v>10000</v>
      </c>
      <c r="O108" s="17">
        <f t="shared" si="2"/>
        <v>-120</v>
      </c>
      <c r="P108" s="17">
        <f t="shared" si="3"/>
        <v>10324.550000000001</v>
      </c>
    </row>
    <row r="109" spans="1:16" ht="15" customHeight="1" x14ac:dyDescent="0.2">
      <c r="A109" s="11">
        <v>108</v>
      </c>
      <c r="B109" s="11" t="s">
        <v>136</v>
      </c>
      <c r="C109" s="11" t="s">
        <v>48</v>
      </c>
      <c r="D109" s="11" t="s">
        <v>49</v>
      </c>
      <c r="E109" s="12"/>
      <c r="F109" s="13">
        <v>0.74029999999999996</v>
      </c>
      <c r="G109" s="14">
        <v>1.746</v>
      </c>
      <c r="H109" s="15">
        <v>46062</v>
      </c>
      <c r="I109" s="15">
        <v>46063</v>
      </c>
      <c r="J109" s="11">
        <v>1</v>
      </c>
      <c r="K109" s="16">
        <v>-5.7699999999999987E-2</v>
      </c>
      <c r="L109" s="11" t="s">
        <v>20</v>
      </c>
      <c r="M109" s="13">
        <v>3.5000000000000003E-2</v>
      </c>
      <c r="N109" s="17">
        <f>Premissas!$B$4*M109</f>
        <v>3500.0000000000005</v>
      </c>
      <c r="O109" s="17">
        <f t="shared" si="2"/>
        <v>-201.95</v>
      </c>
      <c r="P109" s="17">
        <f t="shared" si="3"/>
        <v>10122.6</v>
      </c>
    </row>
    <row r="110" spans="1:16" ht="15" customHeight="1" x14ac:dyDescent="0.2">
      <c r="A110" s="11">
        <v>109</v>
      </c>
      <c r="B110" s="11" t="s">
        <v>137</v>
      </c>
      <c r="C110" s="11" t="s">
        <v>48</v>
      </c>
      <c r="D110" s="11" t="s">
        <v>49</v>
      </c>
      <c r="E110" s="12"/>
      <c r="F110" s="13">
        <v>0.4486</v>
      </c>
      <c r="G110" s="14">
        <v>1.202</v>
      </c>
      <c r="H110" s="15">
        <v>46050</v>
      </c>
      <c r="I110" s="15">
        <v>46063</v>
      </c>
      <c r="J110" s="11">
        <v>13</v>
      </c>
      <c r="K110" s="16">
        <v>-1.66E-2</v>
      </c>
      <c r="L110" s="11" t="s">
        <v>20</v>
      </c>
      <c r="M110" s="13">
        <v>3.5000000000000003E-2</v>
      </c>
      <c r="N110" s="17">
        <f>Premissas!$B$4*M110</f>
        <v>3500.0000000000005</v>
      </c>
      <c r="O110" s="17">
        <f t="shared" si="2"/>
        <v>-58.100000000000009</v>
      </c>
      <c r="P110" s="17">
        <f t="shared" si="3"/>
        <v>10064.5</v>
      </c>
    </row>
    <row r="111" spans="1:16" ht="15" customHeight="1" x14ac:dyDescent="0.2">
      <c r="A111" s="11">
        <v>110</v>
      </c>
      <c r="B111" s="11" t="s">
        <v>92</v>
      </c>
      <c r="C111" s="11" t="s">
        <v>48</v>
      </c>
      <c r="D111" s="11" t="s">
        <v>49</v>
      </c>
      <c r="E111" s="12"/>
      <c r="F111" s="13">
        <v>0.5333</v>
      </c>
      <c r="G111" s="14">
        <v>1.3360000000000001</v>
      </c>
      <c r="H111" s="15">
        <v>46030</v>
      </c>
      <c r="I111" s="15">
        <v>46064</v>
      </c>
      <c r="J111" s="11">
        <v>34</v>
      </c>
      <c r="K111" s="16">
        <v>6.0900000000000003E-2</v>
      </c>
      <c r="L111" s="11" t="s">
        <v>20</v>
      </c>
      <c r="M111" s="13">
        <v>3.5000000000000003E-2</v>
      </c>
      <c r="N111" s="17">
        <f>Premissas!$B$4*M111</f>
        <v>3500.0000000000005</v>
      </c>
      <c r="O111" s="17">
        <f t="shared" si="2"/>
        <v>213.15000000000003</v>
      </c>
      <c r="P111" s="17">
        <f t="shared" si="3"/>
        <v>10277.65</v>
      </c>
    </row>
    <row r="112" spans="1:16" ht="15" customHeight="1" x14ac:dyDescent="0.2">
      <c r="A112" s="11">
        <v>111</v>
      </c>
      <c r="B112" s="11" t="s">
        <v>135</v>
      </c>
      <c r="C112" s="11" t="s">
        <v>48</v>
      </c>
      <c r="D112" s="11" t="s">
        <v>49</v>
      </c>
      <c r="E112" s="12"/>
      <c r="F112" s="13">
        <v>0.64439999999999997</v>
      </c>
      <c r="G112" s="14">
        <v>1.5189999999999999</v>
      </c>
      <c r="H112" s="15">
        <v>46063</v>
      </c>
      <c r="I112" s="15">
        <v>46064</v>
      </c>
      <c r="J112" s="11">
        <v>1</v>
      </c>
      <c r="K112" s="16">
        <v>4.0800000000000003E-2</v>
      </c>
      <c r="L112" s="11" t="s">
        <v>10</v>
      </c>
      <c r="M112" s="13">
        <v>0.1</v>
      </c>
      <c r="N112" s="17">
        <f>Premissas!$B$4*M112</f>
        <v>10000</v>
      </c>
      <c r="O112" s="17">
        <f t="shared" si="2"/>
        <v>408.00000000000006</v>
      </c>
      <c r="P112" s="17">
        <f t="shared" si="3"/>
        <v>10685.65</v>
      </c>
    </row>
    <row r="113" spans="1:16" ht="15" customHeight="1" x14ac:dyDescent="0.2">
      <c r="A113" s="11">
        <v>112</v>
      </c>
      <c r="B113" s="11" t="s">
        <v>138</v>
      </c>
      <c r="C113" s="11" t="s">
        <v>48</v>
      </c>
      <c r="D113" s="11" t="s">
        <v>49</v>
      </c>
      <c r="E113" s="12"/>
      <c r="F113" s="13">
        <v>0.71109999999999995</v>
      </c>
      <c r="G113" s="14">
        <v>1.65</v>
      </c>
      <c r="H113" s="15">
        <v>46062</v>
      </c>
      <c r="I113" s="15">
        <v>46064</v>
      </c>
      <c r="J113" s="11">
        <v>2</v>
      </c>
      <c r="K113" s="16">
        <v>2.4400000000000002E-2</v>
      </c>
      <c r="L113" s="11" t="s">
        <v>10</v>
      </c>
      <c r="M113" s="13">
        <v>0.1</v>
      </c>
      <c r="N113" s="17">
        <f>Premissas!$B$4*M113</f>
        <v>10000</v>
      </c>
      <c r="O113" s="17">
        <f t="shared" si="2"/>
        <v>244.00000000000003</v>
      </c>
      <c r="P113" s="17">
        <f t="shared" si="3"/>
        <v>10929.65</v>
      </c>
    </row>
    <row r="114" spans="1:16" ht="15" customHeight="1" x14ac:dyDescent="0.2">
      <c r="A114" s="11">
        <v>113</v>
      </c>
      <c r="B114" s="11" t="s">
        <v>139</v>
      </c>
      <c r="C114" s="11" t="s">
        <v>48</v>
      </c>
      <c r="D114" s="11" t="s">
        <v>49</v>
      </c>
      <c r="E114" s="12"/>
      <c r="F114" s="13">
        <v>0.45279999999999998</v>
      </c>
      <c r="G114" s="14">
        <v>1.4039999999999999</v>
      </c>
      <c r="H114" s="15">
        <v>46049</v>
      </c>
      <c r="I114" s="15">
        <v>46064</v>
      </c>
      <c r="J114" s="11">
        <v>15</v>
      </c>
      <c r="K114" s="16">
        <v>-7.6100000000000001E-2</v>
      </c>
      <c r="L114" s="11" t="s">
        <v>20</v>
      </c>
      <c r="M114" s="13">
        <v>3.5000000000000003E-2</v>
      </c>
      <c r="N114" s="17">
        <f>Premissas!$B$4*M114</f>
        <v>3500.0000000000005</v>
      </c>
      <c r="O114" s="17">
        <f t="shared" si="2"/>
        <v>-266.35000000000002</v>
      </c>
      <c r="P114" s="17">
        <f t="shared" si="3"/>
        <v>10663.3</v>
      </c>
    </row>
    <row r="115" spans="1:16" ht="15" customHeight="1" x14ac:dyDescent="0.2">
      <c r="A115" s="11">
        <v>114</v>
      </c>
      <c r="B115" s="11" t="s">
        <v>140</v>
      </c>
      <c r="C115" s="11" t="s">
        <v>48</v>
      </c>
      <c r="D115" s="11" t="s">
        <v>49</v>
      </c>
      <c r="E115" s="12"/>
      <c r="F115" s="13">
        <v>0.50749999999999995</v>
      </c>
      <c r="G115" s="14">
        <v>1.726</v>
      </c>
      <c r="H115" s="15">
        <v>46063</v>
      </c>
      <c r="I115" s="15">
        <v>46065</v>
      </c>
      <c r="J115" s="11">
        <v>2</v>
      </c>
      <c r="K115" s="16">
        <v>-5.6500000000000002E-2</v>
      </c>
      <c r="L115" s="11" t="s">
        <v>20</v>
      </c>
      <c r="M115" s="13">
        <v>3.5000000000000003E-2</v>
      </c>
      <c r="N115" s="17">
        <f>Premissas!$B$4*M115</f>
        <v>3500.0000000000005</v>
      </c>
      <c r="O115" s="17">
        <f t="shared" si="2"/>
        <v>-197.75000000000003</v>
      </c>
      <c r="P115" s="17">
        <f t="shared" si="3"/>
        <v>10465.549999999999</v>
      </c>
    </row>
    <row r="116" spans="1:16" ht="15" customHeight="1" x14ac:dyDescent="0.2">
      <c r="A116" s="11">
        <v>115</v>
      </c>
      <c r="B116" s="11" t="s">
        <v>141</v>
      </c>
      <c r="C116" s="11" t="s">
        <v>48</v>
      </c>
      <c r="D116" s="11" t="s">
        <v>49</v>
      </c>
      <c r="E116" s="12"/>
      <c r="F116" s="13">
        <v>0.55220000000000002</v>
      </c>
      <c r="G116" s="14">
        <v>1.89</v>
      </c>
      <c r="H116" s="15">
        <v>46055</v>
      </c>
      <c r="I116" s="15">
        <v>46065</v>
      </c>
      <c r="J116" s="11">
        <v>10</v>
      </c>
      <c r="K116" s="16">
        <v>-6.3500000000000001E-2</v>
      </c>
      <c r="L116" s="11" t="s">
        <v>20</v>
      </c>
      <c r="M116" s="13">
        <v>3.5000000000000003E-2</v>
      </c>
      <c r="N116" s="17">
        <f>Premissas!$B$4*M116</f>
        <v>3500.0000000000005</v>
      </c>
      <c r="O116" s="17">
        <f t="shared" si="2"/>
        <v>-222.25000000000003</v>
      </c>
      <c r="P116" s="17">
        <f t="shared" si="3"/>
        <v>10243.299999999999</v>
      </c>
    </row>
    <row r="117" spans="1:16" ht="15" customHeight="1" x14ac:dyDescent="0.2">
      <c r="A117" s="11">
        <v>116</v>
      </c>
      <c r="B117" s="11" t="s">
        <v>142</v>
      </c>
      <c r="C117" s="11" t="s">
        <v>48</v>
      </c>
      <c r="D117" s="11" t="s">
        <v>49</v>
      </c>
      <c r="E117" s="12"/>
      <c r="F117" s="13">
        <v>0.56000000000000005</v>
      </c>
      <c r="G117" s="14"/>
      <c r="H117" s="15">
        <v>46055</v>
      </c>
      <c r="I117" s="15">
        <v>46065</v>
      </c>
      <c r="J117" s="11">
        <v>10</v>
      </c>
      <c r="K117" s="16">
        <v>-0.13100000000000001</v>
      </c>
      <c r="L117" s="11" t="s">
        <v>20</v>
      </c>
      <c r="M117" s="13">
        <v>3.5000000000000003E-2</v>
      </c>
      <c r="N117" s="17">
        <f>Premissas!$B$4*M117</f>
        <v>3500.0000000000005</v>
      </c>
      <c r="O117" s="17">
        <f t="shared" si="2"/>
        <v>-458.50000000000006</v>
      </c>
      <c r="P117" s="17">
        <f t="shared" si="3"/>
        <v>9784.7999999999993</v>
      </c>
    </row>
    <row r="118" spans="1:16" ht="15" customHeight="1" x14ac:dyDescent="0.2">
      <c r="A118" s="11">
        <v>117</v>
      </c>
      <c r="B118" s="11" t="s">
        <v>143</v>
      </c>
      <c r="C118" s="11" t="s">
        <v>48</v>
      </c>
      <c r="D118" s="11" t="s">
        <v>49</v>
      </c>
      <c r="E118" s="12"/>
      <c r="F118" s="13">
        <v>0.504</v>
      </c>
      <c r="G118" s="14">
        <v>1.4610000000000001</v>
      </c>
      <c r="H118" s="15">
        <v>46052</v>
      </c>
      <c r="I118" s="15">
        <v>46065</v>
      </c>
      <c r="J118" s="11">
        <v>13</v>
      </c>
      <c r="K118" s="16">
        <v>0.38640000000000002</v>
      </c>
      <c r="L118" s="11" t="s">
        <v>20</v>
      </c>
      <c r="M118" s="13">
        <v>3.5000000000000003E-2</v>
      </c>
      <c r="N118" s="17">
        <f>Premissas!$B$4*M118</f>
        <v>3500.0000000000005</v>
      </c>
      <c r="O118" s="17">
        <f t="shared" si="2"/>
        <v>1352.4000000000003</v>
      </c>
      <c r="P118" s="17">
        <f t="shared" si="3"/>
        <v>11137.199999999999</v>
      </c>
    </row>
    <row r="119" spans="1:16" ht="15" customHeight="1" x14ac:dyDescent="0.2">
      <c r="A119" s="11">
        <v>118</v>
      </c>
      <c r="B119" s="11" t="s">
        <v>144</v>
      </c>
      <c r="C119" s="11" t="s">
        <v>48</v>
      </c>
      <c r="D119" s="11" t="s">
        <v>49</v>
      </c>
      <c r="E119" s="12"/>
      <c r="F119" s="13">
        <v>0.64080000000000004</v>
      </c>
      <c r="G119" s="14">
        <v>1.464</v>
      </c>
      <c r="H119" s="15">
        <v>46062</v>
      </c>
      <c r="I119" s="15">
        <v>46066</v>
      </c>
      <c r="J119" s="11">
        <v>4</v>
      </c>
      <c r="K119" s="16">
        <v>0.106</v>
      </c>
      <c r="L119" s="11" t="s">
        <v>10</v>
      </c>
      <c r="M119" s="13">
        <v>0.1</v>
      </c>
      <c r="N119" s="17">
        <f>Premissas!$B$4*M119</f>
        <v>10000</v>
      </c>
      <c r="O119" s="17">
        <f t="shared" si="2"/>
        <v>1060</v>
      </c>
      <c r="P119" s="17">
        <f t="shared" si="3"/>
        <v>12197.199999999999</v>
      </c>
    </row>
    <row r="120" spans="1:16" ht="15" customHeight="1" x14ac:dyDescent="0.2">
      <c r="A120" s="11">
        <v>119</v>
      </c>
      <c r="B120" s="11" t="s">
        <v>145</v>
      </c>
      <c r="C120" s="11" t="s">
        <v>48</v>
      </c>
      <c r="D120" s="11" t="s">
        <v>49</v>
      </c>
      <c r="E120" s="12"/>
      <c r="F120" s="13">
        <v>0.65310000000000001</v>
      </c>
      <c r="G120" s="14">
        <v>1.645</v>
      </c>
      <c r="H120" s="15">
        <v>46063</v>
      </c>
      <c r="I120" s="15">
        <v>46066</v>
      </c>
      <c r="J120" s="11">
        <v>3</v>
      </c>
      <c r="K120" s="16">
        <v>-7.0999999999999994E-2</v>
      </c>
      <c r="L120" s="11" t="s">
        <v>10</v>
      </c>
      <c r="M120" s="13">
        <v>0.1</v>
      </c>
      <c r="N120" s="17">
        <f>Premissas!$B$4*M120</f>
        <v>10000</v>
      </c>
      <c r="O120" s="17">
        <f t="shared" si="2"/>
        <v>-709.99999999999989</v>
      </c>
      <c r="P120" s="17">
        <f t="shared" si="3"/>
        <v>11487.199999999999</v>
      </c>
    </row>
    <row r="121" spans="1:16" ht="15" customHeight="1" x14ac:dyDescent="0.2">
      <c r="A121" s="11">
        <v>120</v>
      </c>
      <c r="B121" s="11" t="s">
        <v>146</v>
      </c>
      <c r="C121" s="11" t="s">
        <v>48</v>
      </c>
      <c r="D121" s="11" t="s">
        <v>49</v>
      </c>
      <c r="E121" s="12"/>
      <c r="F121" s="13">
        <v>0.52880000000000005</v>
      </c>
      <c r="G121" s="14">
        <v>1.7190000000000001</v>
      </c>
      <c r="H121" s="15">
        <v>46052</v>
      </c>
      <c r="I121" s="15">
        <v>46070</v>
      </c>
      <c r="J121" s="11">
        <v>18</v>
      </c>
      <c r="K121" s="16">
        <v>5.0900000000000001E-2</v>
      </c>
      <c r="L121" s="11" t="s">
        <v>20</v>
      </c>
      <c r="M121" s="13">
        <v>3.5000000000000003E-2</v>
      </c>
      <c r="N121" s="17">
        <f>Premissas!$B$4*M121</f>
        <v>3500.0000000000005</v>
      </c>
      <c r="O121" s="17">
        <f t="shared" si="2"/>
        <v>178.15000000000003</v>
      </c>
      <c r="P121" s="17">
        <f t="shared" si="3"/>
        <v>11665.349999999999</v>
      </c>
    </row>
    <row r="122" spans="1:16" ht="15" customHeight="1" x14ac:dyDescent="0.2">
      <c r="A122" s="11">
        <v>121</v>
      </c>
      <c r="B122" s="11" t="s">
        <v>147</v>
      </c>
      <c r="C122" s="11" t="s">
        <v>48</v>
      </c>
      <c r="D122" s="11" t="s">
        <v>49</v>
      </c>
      <c r="E122" s="12"/>
      <c r="F122" s="13">
        <v>0.72219999999999995</v>
      </c>
      <c r="G122" s="14">
        <v>1.514</v>
      </c>
      <c r="H122" s="15">
        <v>46063</v>
      </c>
      <c r="I122" s="15">
        <v>46070</v>
      </c>
      <c r="J122" s="11">
        <v>7</v>
      </c>
      <c r="K122" s="16">
        <v>-9.8100000000000007E-2</v>
      </c>
      <c r="L122" s="11" t="s">
        <v>10</v>
      </c>
      <c r="M122" s="13">
        <v>0.1</v>
      </c>
      <c r="N122" s="17">
        <f>Premissas!$B$4*M122</f>
        <v>10000</v>
      </c>
      <c r="O122" s="17">
        <f t="shared" si="2"/>
        <v>-981.00000000000011</v>
      </c>
      <c r="P122" s="17">
        <f t="shared" si="3"/>
        <v>10684.349999999999</v>
      </c>
    </row>
    <row r="123" spans="1:16" ht="15" customHeight="1" x14ac:dyDescent="0.2">
      <c r="A123" s="11">
        <v>122</v>
      </c>
      <c r="B123" s="11" t="s">
        <v>148</v>
      </c>
      <c r="C123" s="11" t="s">
        <v>48</v>
      </c>
      <c r="D123" s="11" t="s">
        <v>49</v>
      </c>
      <c r="E123" s="12"/>
      <c r="F123" s="13">
        <v>0.57040000000000002</v>
      </c>
      <c r="G123" s="14">
        <v>1.5389999999999999</v>
      </c>
      <c r="H123" s="15">
        <v>46064</v>
      </c>
      <c r="I123" s="15">
        <v>46071</v>
      </c>
      <c r="J123" s="11">
        <v>7</v>
      </c>
      <c r="K123" s="16">
        <v>5.2600000000000001E-2</v>
      </c>
      <c r="L123" s="11" t="s">
        <v>20</v>
      </c>
      <c r="M123" s="13">
        <v>3.5000000000000003E-2</v>
      </c>
      <c r="N123" s="17">
        <f>Premissas!$B$4*M123</f>
        <v>3500.0000000000005</v>
      </c>
      <c r="O123" s="17">
        <f t="shared" si="2"/>
        <v>184.10000000000002</v>
      </c>
      <c r="P123" s="17">
        <f t="shared" si="3"/>
        <v>10868.449999999999</v>
      </c>
    </row>
    <row r="124" spans="1:16" ht="15" customHeight="1" x14ac:dyDescent="0.2">
      <c r="A124" s="11">
        <v>123</v>
      </c>
      <c r="B124" s="11" t="s">
        <v>149</v>
      </c>
      <c r="C124" s="11" t="s">
        <v>48</v>
      </c>
      <c r="D124" s="11" t="s">
        <v>49</v>
      </c>
      <c r="E124" s="12"/>
      <c r="F124" s="13">
        <v>0.61170000000000002</v>
      </c>
      <c r="G124" s="14">
        <v>1.589</v>
      </c>
      <c r="H124" s="15">
        <v>46071</v>
      </c>
      <c r="I124" s="15">
        <v>46072</v>
      </c>
      <c r="J124" s="11">
        <v>1</v>
      </c>
      <c r="K124" s="16">
        <v>5.0199999999999988E-2</v>
      </c>
      <c r="L124" s="11" t="s">
        <v>10</v>
      </c>
      <c r="M124" s="13">
        <v>0.1</v>
      </c>
      <c r="N124" s="17">
        <f>Premissas!$B$4*M124</f>
        <v>10000</v>
      </c>
      <c r="O124" s="17">
        <f t="shared" si="2"/>
        <v>501.99999999999989</v>
      </c>
      <c r="P124" s="17">
        <f t="shared" si="3"/>
        <v>11370.449999999999</v>
      </c>
    </row>
    <row r="125" spans="1:16" ht="15" customHeight="1" x14ac:dyDescent="0.2">
      <c r="A125" s="11">
        <v>124</v>
      </c>
      <c r="B125" s="11" t="s">
        <v>149</v>
      </c>
      <c r="C125" s="11" t="s">
        <v>48</v>
      </c>
      <c r="D125" s="11" t="s">
        <v>49</v>
      </c>
      <c r="E125" s="12"/>
      <c r="F125" s="13">
        <v>0.61170000000000002</v>
      </c>
      <c r="G125" s="14">
        <v>1.589</v>
      </c>
      <c r="H125" s="15">
        <v>46071</v>
      </c>
      <c r="I125" s="15">
        <v>46072</v>
      </c>
      <c r="J125" s="11">
        <v>1</v>
      </c>
      <c r="K125" s="16">
        <v>5.0199999999999988E-2</v>
      </c>
      <c r="L125" s="11" t="s">
        <v>10</v>
      </c>
      <c r="M125" s="13">
        <v>0.1</v>
      </c>
      <c r="N125" s="17">
        <f>Premissas!$B$4*M125</f>
        <v>10000</v>
      </c>
      <c r="O125" s="17">
        <f t="shared" si="2"/>
        <v>501.99999999999989</v>
      </c>
      <c r="P125" s="17">
        <f t="shared" si="3"/>
        <v>11872.449999999999</v>
      </c>
    </row>
    <row r="126" spans="1:16" ht="15" customHeight="1" x14ac:dyDescent="0.2">
      <c r="A126" s="11">
        <v>125</v>
      </c>
      <c r="B126" s="11" t="s">
        <v>138</v>
      </c>
      <c r="C126" s="11" t="s">
        <v>48</v>
      </c>
      <c r="D126" s="11" t="s">
        <v>49</v>
      </c>
      <c r="E126" s="12"/>
      <c r="F126" s="13">
        <v>0.71109999999999995</v>
      </c>
      <c r="G126" s="14">
        <v>1.65</v>
      </c>
      <c r="H126" s="15">
        <v>46062</v>
      </c>
      <c r="I126" s="15">
        <v>46072</v>
      </c>
      <c r="J126" s="11">
        <v>10</v>
      </c>
      <c r="K126" s="16">
        <v>5.1799999999999999E-2</v>
      </c>
      <c r="L126" s="11" t="s">
        <v>10</v>
      </c>
      <c r="M126" s="13">
        <v>0.1</v>
      </c>
      <c r="N126" s="17">
        <f>Premissas!$B$4*M126</f>
        <v>10000</v>
      </c>
      <c r="O126" s="17">
        <f t="shared" si="2"/>
        <v>518</v>
      </c>
      <c r="P126" s="17">
        <f t="shared" si="3"/>
        <v>12390.449999999999</v>
      </c>
    </row>
    <row r="127" spans="1:16" ht="15" customHeight="1" x14ac:dyDescent="0.2">
      <c r="A127" s="11">
        <v>126</v>
      </c>
      <c r="B127" s="11" t="s">
        <v>138</v>
      </c>
      <c r="C127" s="11" t="s">
        <v>48</v>
      </c>
      <c r="D127" s="11" t="s">
        <v>49</v>
      </c>
      <c r="E127" s="12"/>
      <c r="F127" s="13">
        <v>0.71109999999999995</v>
      </c>
      <c r="G127" s="14">
        <v>1.65</v>
      </c>
      <c r="H127" s="15">
        <v>46071</v>
      </c>
      <c r="I127" s="15">
        <v>46072</v>
      </c>
      <c r="J127" s="11">
        <v>1</v>
      </c>
      <c r="K127" s="16">
        <v>2.4899999999999999E-2</v>
      </c>
      <c r="L127" s="11" t="s">
        <v>10</v>
      </c>
      <c r="M127" s="13">
        <v>0.1</v>
      </c>
      <c r="N127" s="17">
        <f>Premissas!$B$4*M127</f>
        <v>10000</v>
      </c>
      <c r="O127" s="17">
        <f t="shared" si="2"/>
        <v>248.99999999999997</v>
      </c>
      <c r="P127" s="17">
        <f t="shared" si="3"/>
        <v>12639.449999999999</v>
      </c>
    </row>
    <row r="128" spans="1:16" ht="15" customHeight="1" x14ac:dyDescent="0.2">
      <c r="A128" s="11">
        <v>127</v>
      </c>
      <c r="B128" s="11" t="s">
        <v>150</v>
      </c>
      <c r="C128" s="11" t="s">
        <v>48</v>
      </c>
      <c r="D128" s="11" t="s">
        <v>49</v>
      </c>
      <c r="E128" s="12"/>
      <c r="F128" s="13">
        <v>0.76469999999999994</v>
      </c>
      <c r="G128" s="14">
        <v>1.339</v>
      </c>
      <c r="H128" s="15">
        <v>46072</v>
      </c>
      <c r="I128" s="15">
        <v>46073</v>
      </c>
      <c r="J128" s="11">
        <v>1</v>
      </c>
      <c r="K128" s="16">
        <v>5.4699999999999999E-2</v>
      </c>
      <c r="L128" s="11" t="s">
        <v>20</v>
      </c>
      <c r="M128" s="13">
        <v>3.5000000000000003E-2</v>
      </c>
      <c r="N128" s="17">
        <f>Premissas!$B$4*M128</f>
        <v>3500.0000000000005</v>
      </c>
      <c r="O128" s="17">
        <f t="shared" si="2"/>
        <v>191.45000000000002</v>
      </c>
      <c r="P128" s="17">
        <f t="shared" si="3"/>
        <v>12830.9</v>
      </c>
    </row>
    <row r="129" spans="1:16" ht="15" customHeight="1" x14ac:dyDescent="0.2">
      <c r="A129" s="11">
        <v>128</v>
      </c>
      <c r="B129" s="11" t="s">
        <v>149</v>
      </c>
      <c r="C129" s="11" t="s">
        <v>48</v>
      </c>
      <c r="D129" s="11" t="s">
        <v>49</v>
      </c>
      <c r="E129" s="12"/>
      <c r="F129" s="13">
        <v>0.61170000000000002</v>
      </c>
      <c r="G129" s="14">
        <v>1.589</v>
      </c>
      <c r="H129" s="15">
        <v>46062</v>
      </c>
      <c r="I129" s="15">
        <v>46073</v>
      </c>
      <c r="J129" s="11">
        <v>11</v>
      </c>
      <c r="K129" s="16">
        <v>6.2899999999999998E-2</v>
      </c>
      <c r="L129" s="11" t="s">
        <v>10</v>
      </c>
      <c r="M129" s="13">
        <v>0.1</v>
      </c>
      <c r="N129" s="17">
        <f>Premissas!$B$4*M129</f>
        <v>10000</v>
      </c>
      <c r="O129" s="17">
        <f t="shared" si="2"/>
        <v>629</v>
      </c>
      <c r="P129" s="17">
        <f t="shared" si="3"/>
        <v>13459.9</v>
      </c>
    </row>
    <row r="130" spans="1:16" ht="15" customHeight="1" x14ac:dyDescent="0.2">
      <c r="A130" s="11">
        <v>129</v>
      </c>
      <c r="B130" s="11" t="s">
        <v>67</v>
      </c>
      <c r="C130" s="11" t="s">
        <v>48</v>
      </c>
      <c r="D130" s="11" t="s">
        <v>49</v>
      </c>
      <c r="E130" s="12"/>
      <c r="F130" s="13">
        <v>0.62159999999999993</v>
      </c>
      <c r="G130" s="14">
        <v>1.6120000000000001</v>
      </c>
      <c r="H130" s="15">
        <v>46072</v>
      </c>
      <c r="I130" s="15">
        <v>46073</v>
      </c>
      <c r="J130" s="11">
        <v>1</v>
      </c>
      <c r="K130" s="16">
        <v>1.9800000000000002E-2</v>
      </c>
      <c r="L130" s="11" t="s">
        <v>10</v>
      </c>
      <c r="M130" s="13">
        <v>0.1</v>
      </c>
      <c r="N130" s="17">
        <f>Premissas!$B$4*M130</f>
        <v>10000</v>
      </c>
      <c r="O130" s="17">
        <f t="shared" ref="O130:O193" si="4">N130*K130</f>
        <v>198.00000000000003</v>
      </c>
      <c r="P130" s="17">
        <f t="shared" si="3"/>
        <v>13657.9</v>
      </c>
    </row>
    <row r="131" spans="1:16" ht="15" customHeight="1" x14ac:dyDescent="0.2">
      <c r="A131" s="11">
        <v>130</v>
      </c>
      <c r="B131" s="11" t="s">
        <v>107</v>
      </c>
      <c r="C131" s="11" t="s">
        <v>48</v>
      </c>
      <c r="D131" s="11" t="s">
        <v>49</v>
      </c>
      <c r="E131" s="12"/>
      <c r="F131" s="13">
        <v>0.78720000000000001</v>
      </c>
      <c r="G131" s="14">
        <v>1.5109999999999999</v>
      </c>
      <c r="H131" s="15">
        <v>46073</v>
      </c>
      <c r="I131" s="15">
        <v>46073</v>
      </c>
      <c r="J131" s="11">
        <v>0</v>
      </c>
      <c r="K131" s="16">
        <v>0</v>
      </c>
      <c r="L131" s="11" t="s">
        <v>10</v>
      </c>
      <c r="M131" s="13">
        <v>0.1</v>
      </c>
      <c r="N131" s="17">
        <f>Premissas!$B$4*M131</f>
        <v>10000</v>
      </c>
      <c r="O131" s="17">
        <f t="shared" si="4"/>
        <v>0</v>
      </c>
      <c r="P131" s="17">
        <f t="shared" ref="P131:P194" si="5">P130+O131</f>
        <v>13657.9</v>
      </c>
    </row>
    <row r="132" spans="1:16" ht="15" customHeight="1" x14ac:dyDescent="0.2">
      <c r="A132" s="11">
        <v>131</v>
      </c>
      <c r="B132" s="11" t="s">
        <v>135</v>
      </c>
      <c r="C132" s="11" t="s">
        <v>48</v>
      </c>
      <c r="D132" s="11" t="s">
        <v>49</v>
      </c>
      <c r="E132" s="12"/>
      <c r="F132" s="13">
        <v>0.64439999999999997</v>
      </c>
      <c r="G132" s="14">
        <v>1.5189999999999999</v>
      </c>
      <c r="H132" s="15">
        <v>46072</v>
      </c>
      <c r="I132" s="15">
        <v>46073</v>
      </c>
      <c r="J132" s="11">
        <v>1</v>
      </c>
      <c r="K132" s="16">
        <v>3.3099999999999997E-2</v>
      </c>
      <c r="L132" s="11" t="s">
        <v>10</v>
      </c>
      <c r="M132" s="13">
        <v>0.1</v>
      </c>
      <c r="N132" s="17">
        <f>Premissas!$B$4*M132</f>
        <v>10000</v>
      </c>
      <c r="O132" s="17">
        <f t="shared" si="4"/>
        <v>331</v>
      </c>
      <c r="P132" s="17">
        <f t="shared" si="5"/>
        <v>13988.9</v>
      </c>
    </row>
    <row r="133" spans="1:16" ht="15" customHeight="1" x14ac:dyDescent="0.2">
      <c r="A133" s="11">
        <v>132</v>
      </c>
      <c r="B133" s="11" t="s">
        <v>151</v>
      </c>
      <c r="C133" s="11" t="s">
        <v>48</v>
      </c>
      <c r="D133" s="11" t="s">
        <v>49</v>
      </c>
      <c r="E133" s="12"/>
      <c r="F133" s="13">
        <v>0.6794</v>
      </c>
      <c r="G133" s="14">
        <v>1.5820000000000001</v>
      </c>
      <c r="H133" s="15">
        <v>46073</v>
      </c>
      <c r="I133" s="15">
        <v>46076</v>
      </c>
      <c r="J133" s="11">
        <v>3</v>
      </c>
      <c r="K133" s="16">
        <v>-3.1899999999999998E-2</v>
      </c>
      <c r="L133" s="11" t="s">
        <v>10</v>
      </c>
      <c r="M133" s="13">
        <v>0.1</v>
      </c>
      <c r="N133" s="17">
        <f>Premissas!$B$4*M133</f>
        <v>10000</v>
      </c>
      <c r="O133" s="17">
        <f t="shared" si="4"/>
        <v>-319</v>
      </c>
      <c r="P133" s="17">
        <f t="shared" si="5"/>
        <v>13669.9</v>
      </c>
    </row>
    <row r="134" spans="1:16" ht="15" customHeight="1" x14ac:dyDescent="0.2">
      <c r="A134" s="11">
        <v>133</v>
      </c>
      <c r="B134" s="11" t="s">
        <v>152</v>
      </c>
      <c r="C134" s="11" t="s">
        <v>48</v>
      </c>
      <c r="D134" s="11" t="s">
        <v>49</v>
      </c>
      <c r="E134" s="12"/>
      <c r="F134" s="13">
        <v>0.66670000000000007</v>
      </c>
      <c r="G134" s="14">
        <v>1.371</v>
      </c>
      <c r="H134" s="15">
        <v>46070</v>
      </c>
      <c r="I134" s="15">
        <v>46076</v>
      </c>
      <c r="J134" s="11">
        <v>6</v>
      </c>
      <c r="K134" s="16">
        <v>-0.1065</v>
      </c>
      <c r="L134" s="11" t="s">
        <v>20</v>
      </c>
      <c r="M134" s="13">
        <v>3.5000000000000003E-2</v>
      </c>
      <c r="N134" s="17">
        <f>Premissas!$B$4*M134</f>
        <v>3500.0000000000005</v>
      </c>
      <c r="O134" s="17">
        <f t="shared" si="4"/>
        <v>-372.75000000000006</v>
      </c>
      <c r="P134" s="17">
        <f t="shared" si="5"/>
        <v>13297.15</v>
      </c>
    </row>
    <row r="135" spans="1:16" ht="15" customHeight="1" x14ac:dyDescent="0.2">
      <c r="A135" s="11">
        <v>134</v>
      </c>
      <c r="B135" s="11" t="s">
        <v>152</v>
      </c>
      <c r="C135" s="11" t="s">
        <v>48</v>
      </c>
      <c r="D135" s="11" t="s">
        <v>49</v>
      </c>
      <c r="E135" s="12"/>
      <c r="F135" s="13">
        <v>0.66670000000000007</v>
      </c>
      <c r="G135" s="14">
        <v>1.371</v>
      </c>
      <c r="H135" s="15">
        <v>46070</v>
      </c>
      <c r="I135" s="15">
        <v>46076</v>
      </c>
      <c r="J135" s="11">
        <v>6</v>
      </c>
      <c r="K135" s="16">
        <v>-0.1065</v>
      </c>
      <c r="L135" s="11" t="s">
        <v>20</v>
      </c>
      <c r="M135" s="13">
        <v>3.5000000000000003E-2</v>
      </c>
      <c r="N135" s="17">
        <f>Premissas!$B$4*M135</f>
        <v>3500.0000000000005</v>
      </c>
      <c r="O135" s="17">
        <f t="shared" si="4"/>
        <v>-372.75000000000006</v>
      </c>
      <c r="P135" s="17">
        <f t="shared" si="5"/>
        <v>12924.4</v>
      </c>
    </row>
    <row r="136" spans="1:16" ht="15" customHeight="1" x14ac:dyDescent="0.2">
      <c r="A136" s="11">
        <v>135</v>
      </c>
      <c r="B136" s="11" t="s">
        <v>153</v>
      </c>
      <c r="C136" s="11" t="s">
        <v>48</v>
      </c>
      <c r="D136" s="11" t="s">
        <v>49</v>
      </c>
      <c r="E136" s="12"/>
      <c r="F136" s="13">
        <v>0.57450000000000001</v>
      </c>
      <c r="G136" s="14">
        <v>1.5049999999999999</v>
      </c>
      <c r="H136" s="15">
        <v>46063</v>
      </c>
      <c r="I136" s="15">
        <v>46076</v>
      </c>
      <c r="J136" s="11">
        <v>13</v>
      </c>
      <c r="K136" s="16">
        <v>-1.9099999999999999E-2</v>
      </c>
      <c r="L136" s="11" t="s">
        <v>20</v>
      </c>
      <c r="M136" s="13">
        <v>3.5000000000000003E-2</v>
      </c>
      <c r="N136" s="17">
        <f>Premissas!$B$4*M136</f>
        <v>3500.0000000000005</v>
      </c>
      <c r="O136" s="17">
        <f t="shared" si="4"/>
        <v>-66.850000000000009</v>
      </c>
      <c r="P136" s="17">
        <f t="shared" si="5"/>
        <v>12857.55</v>
      </c>
    </row>
    <row r="137" spans="1:16" ht="15" customHeight="1" x14ac:dyDescent="0.2">
      <c r="A137" s="11">
        <v>136</v>
      </c>
      <c r="B137" s="11" t="s">
        <v>154</v>
      </c>
      <c r="C137" s="11" t="s">
        <v>48</v>
      </c>
      <c r="D137" s="11" t="s">
        <v>49</v>
      </c>
      <c r="E137" s="12"/>
      <c r="F137" s="13">
        <v>0.76060000000000005</v>
      </c>
      <c r="G137" s="14">
        <v>1.909</v>
      </c>
      <c r="H137" s="15">
        <v>46055</v>
      </c>
      <c r="I137" s="15">
        <v>46076</v>
      </c>
      <c r="J137" s="11">
        <v>21</v>
      </c>
      <c r="K137" s="16">
        <v>-2.3699999999999999E-2</v>
      </c>
      <c r="L137" s="11" t="s">
        <v>20</v>
      </c>
      <c r="M137" s="13">
        <v>3.5000000000000003E-2</v>
      </c>
      <c r="N137" s="17">
        <f>Premissas!$B$4*M137</f>
        <v>3500.0000000000005</v>
      </c>
      <c r="O137" s="17">
        <f t="shared" si="4"/>
        <v>-82.95</v>
      </c>
      <c r="P137" s="17">
        <f t="shared" si="5"/>
        <v>12774.599999999999</v>
      </c>
    </row>
    <row r="138" spans="1:16" ht="15" customHeight="1" x14ac:dyDescent="0.2">
      <c r="A138" s="11">
        <v>137</v>
      </c>
      <c r="B138" s="11" t="s">
        <v>155</v>
      </c>
      <c r="C138" s="11" t="s">
        <v>48</v>
      </c>
      <c r="D138" s="11" t="s">
        <v>49</v>
      </c>
      <c r="E138" s="12"/>
      <c r="F138" s="13">
        <v>0.57889999999999997</v>
      </c>
      <c r="G138" s="14">
        <v>1.6220000000000001</v>
      </c>
      <c r="H138" s="15">
        <v>46062</v>
      </c>
      <c r="I138" s="15">
        <v>46077</v>
      </c>
      <c r="J138" s="11">
        <v>15</v>
      </c>
      <c r="K138" s="16">
        <v>5.1999999999999998E-2</v>
      </c>
      <c r="L138" s="11" t="s">
        <v>20</v>
      </c>
      <c r="M138" s="13">
        <v>3.5000000000000003E-2</v>
      </c>
      <c r="N138" s="17">
        <f>Premissas!$B$4*M138</f>
        <v>3500.0000000000005</v>
      </c>
      <c r="O138" s="17">
        <f t="shared" si="4"/>
        <v>182.00000000000003</v>
      </c>
      <c r="P138" s="17">
        <f t="shared" si="5"/>
        <v>12956.599999999999</v>
      </c>
    </row>
    <row r="139" spans="1:16" ht="15" customHeight="1" x14ac:dyDescent="0.2">
      <c r="A139" s="11">
        <v>138</v>
      </c>
      <c r="B139" s="11" t="s">
        <v>155</v>
      </c>
      <c r="C139" s="11" t="s">
        <v>48</v>
      </c>
      <c r="D139" s="11" t="s">
        <v>49</v>
      </c>
      <c r="E139" s="12"/>
      <c r="F139" s="13">
        <v>0.57889999999999997</v>
      </c>
      <c r="G139" s="14">
        <v>1.6220000000000001</v>
      </c>
      <c r="H139" s="15">
        <v>46062</v>
      </c>
      <c r="I139" s="15">
        <v>46077</v>
      </c>
      <c r="J139" s="11">
        <v>15</v>
      </c>
      <c r="K139" s="16">
        <v>5.1999999999999998E-2</v>
      </c>
      <c r="L139" s="11" t="s">
        <v>20</v>
      </c>
      <c r="M139" s="13">
        <v>3.5000000000000003E-2</v>
      </c>
      <c r="N139" s="17">
        <f>Premissas!$B$4*M139</f>
        <v>3500.0000000000005</v>
      </c>
      <c r="O139" s="17">
        <f t="shared" si="4"/>
        <v>182.00000000000003</v>
      </c>
      <c r="P139" s="17">
        <f t="shared" si="5"/>
        <v>13138.599999999999</v>
      </c>
    </row>
    <row r="140" spans="1:16" ht="15" customHeight="1" x14ac:dyDescent="0.2">
      <c r="A140" s="11">
        <v>139</v>
      </c>
      <c r="B140" s="11" t="s">
        <v>76</v>
      </c>
      <c r="C140" s="11" t="s">
        <v>48</v>
      </c>
      <c r="D140" s="11" t="s">
        <v>49</v>
      </c>
      <c r="E140" s="12"/>
      <c r="F140" s="13">
        <v>0.59660000000000002</v>
      </c>
      <c r="G140" s="14">
        <v>1.5669999999999999</v>
      </c>
      <c r="H140" s="15">
        <v>46059</v>
      </c>
      <c r="I140" s="15">
        <v>46077</v>
      </c>
      <c r="J140" s="11">
        <v>18</v>
      </c>
      <c r="K140" s="16">
        <v>5.0099999999999999E-2</v>
      </c>
      <c r="L140" s="11" t="s">
        <v>20</v>
      </c>
      <c r="M140" s="13">
        <v>3.5000000000000003E-2</v>
      </c>
      <c r="N140" s="17">
        <f>Premissas!$B$4*M140</f>
        <v>3500.0000000000005</v>
      </c>
      <c r="O140" s="17">
        <f t="shared" si="4"/>
        <v>175.35000000000002</v>
      </c>
      <c r="P140" s="17">
        <f t="shared" si="5"/>
        <v>13313.949999999999</v>
      </c>
    </row>
    <row r="141" spans="1:16" ht="15" customHeight="1" x14ac:dyDescent="0.2">
      <c r="A141" s="11">
        <v>140</v>
      </c>
      <c r="B141" s="11" t="s">
        <v>156</v>
      </c>
      <c r="C141" s="11" t="s">
        <v>48</v>
      </c>
      <c r="D141" s="11" t="s">
        <v>49</v>
      </c>
      <c r="E141" s="12"/>
      <c r="F141" s="13">
        <v>0.56000000000000005</v>
      </c>
      <c r="G141" s="14">
        <v>1.73</v>
      </c>
      <c r="H141" s="15">
        <v>46072</v>
      </c>
      <c r="I141" s="15">
        <v>46077</v>
      </c>
      <c r="J141" s="11">
        <v>5</v>
      </c>
      <c r="K141" s="16">
        <v>5.4399999999999997E-2</v>
      </c>
      <c r="L141" s="11" t="s">
        <v>20</v>
      </c>
      <c r="M141" s="13">
        <v>3.5000000000000003E-2</v>
      </c>
      <c r="N141" s="17">
        <f>Premissas!$B$4*M141</f>
        <v>3500.0000000000005</v>
      </c>
      <c r="O141" s="17">
        <f t="shared" si="4"/>
        <v>190.4</v>
      </c>
      <c r="P141" s="17">
        <f t="shared" si="5"/>
        <v>13504.349999999999</v>
      </c>
    </row>
    <row r="142" spans="1:16" ht="15" customHeight="1" x14ac:dyDescent="0.2">
      <c r="A142" s="11">
        <v>141</v>
      </c>
      <c r="B142" s="11" t="s">
        <v>151</v>
      </c>
      <c r="C142" s="11" t="s">
        <v>48</v>
      </c>
      <c r="D142" s="11" t="s">
        <v>49</v>
      </c>
      <c r="E142" s="12"/>
      <c r="F142" s="13">
        <v>0.6794</v>
      </c>
      <c r="G142" s="14">
        <v>1.5820000000000001</v>
      </c>
      <c r="H142" s="15">
        <v>46073</v>
      </c>
      <c r="I142" s="15">
        <v>46077</v>
      </c>
      <c r="J142" s="11">
        <v>4</v>
      </c>
      <c r="K142" s="16">
        <v>-1.7000000000000001E-2</v>
      </c>
      <c r="L142" s="11" t="s">
        <v>10</v>
      </c>
      <c r="M142" s="13">
        <v>0.1</v>
      </c>
      <c r="N142" s="17">
        <f>Premissas!$B$4*M142</f>
        <v>10000</v>
      </c>
      <c r="O142" s="17">
        <f t="shared" si="4"/>
        <v>-170</v>
      </c>
      <c r="P142" s="17">
        <f t="shared" si="5"/>
        <v>13334.349999999999</v>
      </c>
    </row>
    <row r="143" spans="1:16" ht="15" customHeight="1" x14ac:dyDescent="0.2">
      <c r="A143" s="11">
        <v>142</v>
      </c>
      <c r="B143" s="11" t="s">
        <v>157</v>
      </c>
      <c r="C143" s="11" t="s">
        <v>48</v>
      </c>
      <c r="D143" s="11" t="s">
        <v>158</v>
      </c>
      <c r="E143" s="12">
        <v>66.3</v>
      </c>
      <c r="F143" s="13">
        <v>1</v>
      </c>
      <c r="G143" s="14">
        <v>1.4390000000000001</v>
      </c>
      <c r="H143" s="15">
        <v>46078</v>
      </c>
      <c r="I143" s="15">
        <v>46078</v>
      </c>
      <c r="J143" s="11">
        <v>0</v>
      </c>
      <c r="K143" s="16">
        <v>0</v>
      </c>
      <c r="L143" s="11" t="s">
        <v>10</v>
      </c>
      <c r="M143" s="13">
        <v>0.1</v>
      </c>
      <c r="N143" s="17">
        <f>Premissas!$B$4*M143</f>
        <v>10000</v>
      </c>
      <c r="O143" s="17">
        <f t="shared" si="4"/>
        <v>0</v>
      </c>
      <c r="P143" s="17">
        <f t="shared" si="5"/>
        <v>13334.349999999999</v>
      </c>
    </row>
    <row r="144" spans="1:16" ht="15" customHeight="1" x14ac:dyDescent="0.2">
      <c r="A144" s="11">
        <v>143</v>
      </c>
      <c r="B144" s="11" t="s">
        <v>159</v>
      </c>
      <c r="C144" s="11" t="s">
        <v>48</v>
      </c>
      <c r="D144" s="11" t="s">
        <v>158</v>
      </c>
      <c r="E144" s="12">
        <v>66.3</v>
      </c>
      <c r="F144" s="13">
        <v>0.7</v>
      </c>
      <c r="G144" s="14">
        <v>1.639</v>
      </c>
      <c r="H144" s="15">
        <v>46079</v>
      </c>
      <c r="I144" s="15">
        <v>46080</v>
      </c>
      <c r="J144" s="11">
        <v>1</v>
      </c>
      <c r="K144" s="16">
        <v>-4.7300000000000002E-2</v>
      </c>
      <c r="L144" s="11" t="s">
        <v>8</v>
      </c>
      <c r="M144" s="13">
        <v>0.14000000000000001</v>
      </c>
      <c r="N144" s="17">
        <f>Premissas!$B$4*M144</f>
        <v>14000.000000000002</v>
      </c>
      <c r="O144" s="17">
        <f t="shared" si="4"/>
        <v>-662.20000000000016</v>
      </c>
      <c r="P144" s="17">
        <f t="shared" si="5"/>
        <v>12672.149999999998</v>
      </c>
    </row>
    <row r="145" spans="1:16" ht="15" customHeight="1" x14ac:dyDescent="0.2">
      <c r="A145" s="11">
        <v>144</v>
      </c>
      <c r="B145" s="11" t="s">
        <v>160</v>
      </c>
      <c r="C145" s="11" t="s">
        <v>48</v>
      </c>
      <c r="D145" s="11" t="s">
        <v>158</v>
      </c>
      <c r="E145" s="12">
        <v>48.9</v>
      </c>
      <c r="F145" s="13">
        <v>0.7</v>
      </c>
      <c r="G145" s="14">
        <v>1.349</v>
      </c>
      <c r="H145" s="15">
        <v>46079</v>
      </c>
      <c r="I145" s="15">
        <v>46080</v>
      </c>
      <c r="J145" s="11">
        <v>1</v>
      </c>
      <c r="K145" s="16">
        <v>-5.1499999999999997E-2</v>
      </c>
      <c r="L145" s="11" t="s">
        <v>20</v>
      </c>
      <c r="M145" s="13">
        <v>3.5000000000000003E-2</v>
      </c>
      <c r="N145" s="17">
        <f>Premissas!$B$4*M145</f>
        <v>3500.0000000000005</v>
      </c>
      <c r="O145" s="17">
        <f t="shared" si="4"/>
        <v>-180.25</v>
      </c>
      <c r="P145" s="17">
        <f t="shared" si="5"/>
        <v>12491.899999999998</v>
      </c>
    </row>
    <row r="146" spans="1:16" ht="15" customHeight="1" x14ac:dyDescent="0.2">
      <c r="A146" s="11">
        <v>145</v>
      </c>
      <c r="B146" s="11" t="s">
        <v>161</v>
      </c>
      <c r="C146" s="11" t="s">
        <v>48</v>
      </c>
      <c r="D146" s="11" t="s">
        <v>49</v>
      </c>
      <c r="E146" s="12"/>
      <c r="F146" s="13">
        <v>0.70829999999999993</v>
      </c>
      <c r="G146" s="14">
        <v>1.542</v>
      </c>
      <c r="H146" s="15">
        <v>46070</v>
      </c>
      <c r="I146" s="15">
        <v>46080</v>
      </c>
      <c r="J146" s="11">
        <v>10</v>
      </c>
      <c r="K146" s="16">
        <v>-0.1147</v>
      </c>
      <c r="L146" s="11" t="s">
        <v>10</v>
      </c>
      <c r="M146" s="13">
        <v>0.1</v>
      </c>
      <c r="N146" s="17">
        <f>Premissas!$B$4*M146</f>
        <v>10000</v>
      </c>
      <c r="O146" s="17">
        <f t="shared" si="4"/>
        <v>-1147</v>
      </c>
      <c r="P146" s="17">
        <f t="shared" si="5"/>
        <v>11344.899999999998</v>
      </c>
    </row>
    <row r="147" spans="1:16" ht="15" customHeight="1" x14ac:dyDescent="0.2">
      <c r="A147" s="11">
        <v>146</v>
      </c>
      <c r="B147" s="11" t="s">
        <v>162</v>
      </c>
      <c r="C147" s="11" t="s">
        <v>48</v>
      </c>
      <c r="D147" s="11" t="s">
        <v>49</v>
      </c>
      <c r="E147" s="12"/>
      <c r="F147" s="13">
        <v>0.56430000000000002</v>
      </c>
      <c r="G147" s="14">
        <v>1.611</v>
      </c>
      <c r="H147" s="15">
        <v>46072</v>
      </c>
      <c r="I147" s="15">
        <v>46083</v>
      </c>
      <c r="J147" s="11">
        <v>11</v>
      </c>
      <c r="K147" s="16">
        <v>8.7400000000000005E-2</v>
      </c>
      <c r="L147" s="11" t="s">
        <v>20</v>
      </c>
      <c r="M147" s="13">
        <v>3.5000000000000003E-2</v>
      </c>
      <c r="N147" s="17">
        <f>Premissas!$B$4*M147</f>
        <v>3500.0000000000005</v>
      </c>
      <c r="O147" s="17">
        <f t="shared" si="4"/>
        <v>305.90000000000003</v>
      </c>
      <c r="P147" s="17">
        <f t="shared" si="5"/>
        <v>11650.799999999997</v>
      </c>
    </row>
    <row r="148" spans="1:16" ht="15" customHeight="1" x14ac:dyDescent="0.2">
      <c r="A148" s="11">
        <v>147</v>
      </c>
      <c r="B148" s="11" t="s">
        <v>162</v>
      </c>
      <c r="C148" s="11" t="s">
        <v>48</v>
      </c>
      <c r="D148" s="11" t="s">
        <v>49</v>
      </c>
      <c r="E148" s="12"/>
      <c r="F148" s="13">
        <v>0.56430000000000002</v>
      </c>
      <c r="G148" s="14">
        <v>1.611</v>
      </c>
      <c r="H148" s="15">
        <v>46064</v>
      </c>
      <c r="I148" s="15">
        <v>46083</v>
      </c>
      <c r="J148" s="11">
        <v>19</v>
      </c>
      <c r="K148" s="16">
        <v>8.8200000000000001E-2</v>
      </c>
      <c r="L148" s="11" t="s">
        <v>20</v>
      </c>
      <c r="M148" s="13">
        <v>3.5000000000000003E-2</v>
      </c>
      <c r="N148" s="17">
        <f>Premissas!$B$4*M148</f>
        <v>3500.0000000000005</v>
      </c>
      <c r="O148" s="17">
        <f t="shared" si="4"/>
        <v>308.70000000000005</v>
      </c>
      <c r="P148" s="17">
        <f t="shared" si="5"/>
        <v>11959.499999999998</v>
      </c>
    </row>
    <row r="149" spans="1:16" ht="15" customHeight="1" x14ac:dyDescent="0.2">
      <c r="A149" s="11">
        <v>148</v>
      </c>
      <c r="B149" s="11" t="s">
        <v>163</v>
      </c>
      <c r="C149" s="11" t="s">
        <v>48</v>
      </c>
      <c r="D149" s="11" t="s">
        <v>49</v>
      </c>
      <c r="E149" s="12"/>
      <c r="F149" s="13">
        <v>0.58930000000000005</v>
      </c>
      <c r="G149" s="14">
        <v>1.63</v>
      </c>
      <c r="H149" s="15">
        <v>46071</v>
      </c>
      <c r="I149" s="15">
        <v>46083</v>
      </c>
      <c r="J149" s="11">
        <v>12</v>
      </c>
      <c r="K149" s="16">
        <v>0.1449</v>
      </c>
      <c r="L149" s="11" t="s">
        <v>20</v>
      </c>
      <c r="M149" s="13">
        <v>3.5000000000000003E-2</v>
      </c>
      <c r="N149" s="17">
        <f>Premissas!$B$4*M149</f>
        <v>3500.0000000000005</v>
      </c>
      <c r="O149" s="17">
        <f t="shared" si="4"/>
        <v>507.15000000000009</v>
      </c>
      <c r="P149" s="17">
        <f t="shared" si="5"/>
        <v>12466.649999999998</v>
      </c>
    </row>
    <row r="150" spans="1:16" ht="15" customHeight="1" x14ac:dyDescent="0.2">
      <c r="A150" s="11">
        <v>149</v>
      </c>
      <c r="B150" s="11" t="s">
        <v>164</v>
      </c>
      <c r="C150" s="11" t="s">
        <v>48</v>
      </c>
      <c r="D150" s="11" t="s">
        <v>158</v>
      </c>
      <c r="E150" s="12">
        <v>57.9</v>
      </c>
      <c r="F150" s="13">
        <v>0.8</v>
      </c>
      <c r="G150" s="14">
        <v>1.431</v>
      </c>
      <c r="H150" s="15">
        <v>46080</v>
      </c>
      <c r="I150" s="15">
        <v>46084</v>
      </c>
      <c r="J150" s="11">
        <v>4</v>
      </c>
      <c r="K150" s="16">
        <v>5.6099999999999997E-2</v>
      </c>
      <c r="L150" s="11" t="s">
        <v>10</v>
      </c>
      <c r="M150" s="13">
        <v>0.1</v>
      </c>
      <c r="N150" s="17">
        <f>Premissas!$B$4*M150</f>
        <v>10000</v>
      </c>
      <c r="O150" s="17">
        <f t="shared" si="4"/>
        <v>561</v>
      </c>
      <c r="P150" s="17">
        <f t="shared" si="5"/>
        <v>13027.649999999998</v>
      </c>
    </row>
    <row r="151" spans="1:16" ht="15" customHeight="1" x14ac:dyDescent="0.2">
      <c r="A151" s="11">
        <v>150</v>
      </c>
      <c r="B151" s="11" t="s">
        <v>100</v>
      </c>
      <c r="C151" s="11" t="s">
        <v>48</v>
      </c>
      <c r="D151" s="11" t="s">
        <v>158</v>
      </c>
      <c r="E151" s="12">
        <v>67.599999999999994</v>
      </c>
      <c r="F151" s="13">
        <v>0.7</v>
      </c>
      <c r="G151" s="14">
        <v>1.66</v>
      </c>
      <c r="H151" s="15">
        <v>46083</v>
      </c>
      <c r="I151" s="15">
        <v>46084</v>
      </c>
      <c r="J151" s="11">
        <v>1</v>
      </c>
      <c r="K151" s="16">
        <v>-1.06E-2</v>
      </c>
      <c r="L151" s="11" t="s">
        <v>8</v>
      </c>
      <c r="M151" s="13">
        <v>0.14000000000000001</v>
      </c>
      <c r="N151" s="17">
        <f>Premissas!$B$4*M151</f>
        <v>14000.000000000002</v>
      </c>
      <c r="O151" s="17">
        <f t="shared" si="4"/>
        <v>-148.40000000000003</v>
      </c>
      <c r="P151" s="17">
        <f t="shared" si="5"/>
        <v>12879.249999999998</v>
      </c>
    </row>
    <row r="152" spans="1:16" ht="15" customHeight="1" x14ac:dyDescent="0.2">
      <c r="A152" s="11">
        <v>151</v>
      </c>
      <c r="B152" s="11" t="s">
        <v>165</v>
      </c>
      <c r="C152" s="11" t="s">
        <v>48</v>
      </c>
      <c r="D152" s="11" t="s">
        <v>158</v>
      </c>
      <c r="E152" s="12">
        <v>75.400000000000006</v>
      </c>
      <c r="F152" s="13">
        <v>0.7</v>
      </c>
      <c r="G152" s="14">
        <v>1.79</v>
      </c>
      <c r="H152" s="15">
        <v>46080</v>
      </c>
      <c r="I152" s="15">
        <v>46084</v>
      </c>
      <c r="J152" s="11">
        <v>4</v>
      </c>
      <c r="K152" s="16">
        <v>-6.7500000000000004E-2</v>
      </c>
      <c r="L152" s="11" t="s">
        <v>8</v>
      </c>
      <c r="M152" s="13">
        <v>0.14000000000000001</v>
      </c>
      <c r="N152" s="17">
        <f>Premissas!$B$4*M152</f>
        <v>14000.000000000002</v>
      </c>
      <c r="O152" s="17">
        <f t="shared" si="4"/>
        <v>-945.00000000000023</v>
      </c>
      <c r="P152" s="17">
        <f t="shared" si="5"/>
        <v>11934.249999999998</v>
      </c>
    </row>
    <row r="153" spans="1:16" ht="15" customHeight="1" x14ac:dyDescent="0.2">
      <c r="A153" s="11">
        <v>152</v>
      </c>
      <c r="B153" s="11" t="s">
        <v>151</v>
      </c>
      <c r="C153" s="11" t="s">
        <v>48</v>
      </c>
      <c r="D153" s="11" t="s">
        <v>158</v>
      </c>
      <c r="E153" s="12">
        <v>75.900000000000006</v>
      </c>
      <c r="F153" s="13">
        <v>0.9</v>
      </c>
      <c r="G153" s="14">
        <v>1.665</v>
      </c>
      <c r="H153" s="15">
        <v>46079</v>
      </c>
      <c r="I153" s="15">
        <v>46084</v>
      </c>
      <c r="J153" s="11">
        <v>5</v>
      </c>
      <c r="K153" s="16">
        <v>-8.9499999999999996E-2</v>
      </c>
      <c r="L153" s="11" t="s">
        <v>8</v>
      </c>
      <c r="M153" s="13">
        <v>0.14000000000000001</v>
      </c>
      <c r="N153" s="17">
        <f>Premissas!$B$4*M153</f>
        <v>14000.000000000002</v>
      </c>
      <c r="O153" s="17">
        <f t="shared" si="4"/>
        <v>-1253</v>
      </c>
      <c r="P153" s="17">
        <f t="shared" si="5"/>
        <v>10681.249999999998</v>
      </c>
    </row>
    <row r="154" spans="1:16" ht="15" customHeight="1" x14ac:dyDescent="0.2">
      <c r="A154" s="11">
        <v>153</v>
      </c>
      <c r="B154" s="11" t="s">
        <v>166</v>
      </c>
      <c r="C154" s="11" t="s">
        <v>48</v>
      </c>
      <c r="D154" s="11" t="s">
        <v>167</v>
      </c>
      <c r="E154" s="12">
        <v>67.099999999999994</v>
      </c>
      <c r="F154" s="13">
        <v>0.6</v>
      </c>
      <c r="G154" s="14">
        <v>1.7190000000000001</v>
      </c>
      <c r="H154" s="15">
        <v>46079</v>
      </c>
      <c r="I154" s="15">
        <v>46085</v>
      </c>
      <c r="J154" s="11">
        <v>6</v>
      </c>
      <c r="K154" s="16">
        <v>-4.8800000000000003E-2</v>
      </c>
      <c r="L154" s="11" t="s">
        <v>20</v>
      </c>
      <c r="M154" s="13">
        <v>3.5000000000000003E-2</v>
      </c>
      <c r="N154" s="17">
        <f>Premissas!$B$4*M154</f>
        <v>3500.0000000000005</v>
      </c>
      <c r="O154" s="17">
        <f t="shared" si="4"/>
        <v>-170.80000000000004</v>
      </c>
      <c r="P154" s="17">
        <f t="shared" si="5"/>
        <v>10510.449999999999</v>
      </c>
    </row>
    <row r="155" spans="1:16" ht="15" customHeight="1" x14ac:dyDescent="0.2">
      <c r="A155" s="11">
        <v>154</v>
      </c>
      <c r="B155" s="11" t="s">
        <v>168</v>
      </c>
      <c r="C155" s="11" t="s">
        <v>48</v>
      </c>
      <c r="D155" s="11" t="s">
        <v>49</v>
      </c>
      <c r="E155" s="12"/>
      <c r="F155" s="13">
        <v>0.55770000000000008</v>
      </c>
      <c r="G155" s="14">
        <v>1.69</v>
      </c>
      <c r="H155" s="15">
        <v>46071</v>
      </c>
      <c r="I155" s="15">
        <v>46085</v>
      </c>
      <c r="J155" s="11">
        <v>14</v>
      </c>
      <c r="K155" s="16">
        <v>-3.1699999999999999E-2</v>
      </c>
      <c r="L155" s="11" t="s">
        <v>20</v>
      </c>
      <c r="M155" s="13">
        <v>3.5000000000000003E-2</v>
      </c>
      <c r="N155" s="17">
        <f>Premissas!$B$4*M155</f>
        <v>3500.0000000000005</v>
      </c>
      <c r="O155" s="17">
        <f t="shared" si="4"/>
        <v>-110.95000000000002</v>
      </c>
      <c r="P155" s="17">
        <f t="shared" si="5"/>
        <v>10399.499999999998</v>
      </c>
    </row>
    <row r="156" spans="1:16" ht="15" customHeight="1" x14ac:dyDescent="0.2">
      <c r="A156" s="11">
        <v>155</v>
      </c>
      <c r="B156" s="11" t="s">
        <v>169</v>
      </c>
      <c r="C156" s="11" t="s">
        <v>48</v>
      </c>
      <c r="D156" s="11" t="s">
        <v>158</v>
      </c>
      <c r="E156" s="12">
        <v>53.6</v>
      </c>
      <c r="F156" s="13">
        <v>0.7</v>
      </c>
      <c r="G156" s="14">
        <v>1.427</v>
      </c>
      <c r="H156" s="15">
        <v>46079</v>
      </c>
      <c r="I156" s="15">
        <v>46086</v>
      </c>
      <c r="J156" s="11">
        <v>7</v>
      </c>
      <c r="K156" s="16">
        <v>-3.8199999999999998E-2</v>
      </c>
      <c r="L156" s="11" t="s">
        <v>10</v>
      </c>
      <c r="M156" s="13">
        <v>0.1</v>
      </c>
      <c r="N156" s="17">
        <f>Premissas!$B$4*M156</f>
        <v>10000</v>
      </c>
      <c r="O156" s="17">
        <f t="shared" si="4"/>
        <v>-382</v>
      </c>
      <c r="P156" s="17">
        <f t="shared" si="5"/>
        <v>10017.499999999998</v>
      </c>
    </row>
    <row r="157" spans="1:16" ht="15" customHeight="1" x14ac:dyDescent="0.2">
      <c r="A157" s="11">
        <v>156</v>
      </c>
      <c r="B157" s="11" t="s">
        <v>111</v>
      </c>
      <c r="C157" s="11" t="s">
        <v>48</v>
      </c>
      <c r="D157" s="11" t="s">
        <v>167</v>
      </c>
      <c r="E157" s="12">
        <v>51.8</v>
      </c>
      <c r="F157" s="13">
        <v>0.6</v>
      </c>
      <c r="G157" s="14">
        <v>1.464</v>
      </c>
      <c r="H157" s="15">
        <v>46077</v>
      </c>
      <c r="I157" s="15">
        <v>46087</v>
      </c>
      <c r="J157" s="11">
        <v>10</v>
      </c>
      <c r="K157" s="16">
        <v>5.6900000000000013E-2</v>
      </c>
      <c r="L157" s="11" t="s">
        <v>10</v>
      </c>
      <c r="M157" s="13">
        <v>0.1</v>
      </c>
      <c r="N157" s="17">
        <f>Premissas!$B$4*M157</f>
        <v>10000</v>
      </c>
      <c r="O157" s="17">
        <f t="shared" si="4"/>
        <v>569.00000000000011</v>
      </c>
      <c r="P157" s="17">
        <f t="shared" si="5"/>
        <v>10586.499999999998</v>
      </c>
    </row>
    <row r="158" spans="1:16" ht="15" customHeight="1" x14ac:dyDescent="0.2">
      <c r="A158" s="11">
        <v>157</v>
      </c>
      <c r="B158" s="11" t="s">
        <v>76</v>
      </c>
      <c r="C158" s="11" t="s">
        <v>48</v>
      </c>
      <c r="D158" s="11" t="s">
        <v>158</v>
      </c>
      <c r="E158" s="12">
        <v>67.400000000000006</v>
      </c>
      <c r="F158" s="13">
        <v>0.8</v>
      </c>
      <c r="G158" s="14">
        <v>1.589</v>
      </c>
      <c r="H158" s="15">
        <v>46085</v>
      </c>
      <c r="I158" s="15">
        <v>46087</v>
      </c>
      <c r="J158" s="11">
        <v>2</v>
      </c>
      <c r="K158" s="16">
        <v>-0.13639999999999999</v>
      </c>
      <c r="L158" s="11" t="s">
        <v>8</v>
      </c>
      <c r="M158" s="13">
        <v>0.14000000000000001</v>
      </c>
      <c r="N158" s="17">
        <f>Premissas!$B$4*M158</f>
        <v>14000.000000000002</v>
      </c>
      <c r="O158" s="17">
        <f t="shared" si="4"/>
        <v>-1909.6000000000001</v>
      </c>
      <c r="P158" s="17">
        <f t="shared" si="5"/>
        <v>8676.8999999999978</v>
      </c>
    </row>
    <row r="159" spans="1:16" ht="15" customHeight="1" x14ac:dyDescent="0.2">
      <c r="A159" s="11">
        <v>158</v>
      </c>
      <c r="B159" s="11" t="s">
        <v>170</v>
      </c>
      <c r="C159" s="11" t="s">
        <v>48</v>
      </c>
      <c r="D159" s="11" t="s">
        <v>158</v>
      </c>
      <c r="E159" s="12">
        <v>47</v>
      </c>
      <c r="F159" s="13">
        <v>0.7</v>
      </c>
      <c r="G159" s="14">
        <v>1.3160000000000001</v>
      </c>
      <c r="H159" s="15">
        <v>46085</v>
      </c>
      <c r="I159" s="15">
        <v>46087</v>
      </c>
      <c r="J159" s="11">
        <v>2</v>
      </c>
      <c r="K159" s="16">
        <v>-3.5799999999999998E-2</v>
      </c>
      <c r="L159" s="11" t="s">
        <v>20</v>
      </c>
      <c r="M159" s="13">
        <v>3.5000000000000003E-2</v>
      </c>
      <c r="N159" s="17">
        <f>Premissas!$B$4*M159</f>
        <v>3500.0000000000005</v>
      </c>
      <c r="O159" s="17">
        <f t="shared" si="4"/>
        <v>-125.30000000000001</v>
      </c>
      <c r="P159" s="17">
        <f t="shared" si="5"/>
        <v>8551.5999999999985</v>
      </c>
    </row>
    <row r="160" spans="1:16" ht="15" customHeight="1" x14ac:dyDescent="0.2">
      <c r="A160" s="11">
        <v>159</v>
      </c>
      <c r="B160" s="11" t="s">
        <v>171</v>
      </c>
      <c r="C160" s="11" t="s">
        <v>48</v>
      </c>
      <c r="D160" s="11" t="s">
        <v>158</v>
      </c>
      <c r="E160" s="12">
        <v>55.5</v>
      </c>
      <c r="F160" s="13">
        <v>0.7</v>
      </c>
      <c r="G160" s="14">
        <v>1.4590000000000001</v>
      </c>
      <c r="H160" s="15">
        <v>46080</v>
      </c>
      <c r="I160" s="15">
        <v>46087</v>
      </c>
      <c r="J160" s="11">
        <v>7</v>
      </c>
      <c r="K160" s="16">
        <v>-5.2999999999999999E-2</v>
      </c>
      <c r="L160" s="11" t="s">
        <v>10</v>
      </c>
      <c r="M160" s="13">
        <v>0.1</v>
      </c>
      <c r="N160" s="17">
        <f>Premissas!$B$4*M160</f>
        <v>10000</v>
      </c>
      <c r="O160" s="17">
        <f t="shared" si="4"/>
        <v>-530</v>
      </c>
      <c r="P160" s="17">
        <f t="shared" si="5"/>
        <v>8021.5999999999985</v>
      </c>
    </row>
    <row r="161" spans="1:16" ht="15" customHeight="1" x14ac:dyDescent="0.2">
      <c r="A161" s="11">
        <v>160</v>
      </c>
      <c r="B161" s="11" t="s">
        <v>172</v>
      </c>
      <c r="C161" s="11" t="s">
        <v>48</v>
      </c>
      <c r="D161" s="11" t="s">
        <v>158</v>
      </c>
      <c r="E161" s="12">
        <v>57.9</v>
      </c>
      <c r="F161" s="13">
        <v>0.7</v>
      </c>
      <c r="G161" s="14">
        <v>1.498</v>
      </c>
      <c r="H161" s="15">
        <v>46078</v>
      </c>
      <c r="I161" s="15">
        <v>46087</v>
      </c>
      <c r="J161" s="11">
        <v>9</v>
      </c>
      <c r="K161" s="16">
        <v>-4.7199999999999999E-2</v>
      </c>
      <c r="L161" s="11" t="s">
        <v>10</v>
      </c>
      <c r="M161" s="13">
        <v>0.1</v>
      </c>
      <c r="N161" s="17">
        <f>Premissas!$B$4*M161</f>
        <v>10000</v>
      </c>
      <c r="O161" s="17">
        <f t="shared" si="4"/>
        <v>-472</v>
      </c>
      <c r="P161" s="17">
        <f t="shared" si="5"/>
        <v>7549.5999999999985</v>
      </c>
    </row>
    <row r="162" spans="1:16" ht="15" customHeight="1" x14ac:dyDescent="0.2">
      <c r="A162" s="11">
        <v>161</v>
      </c>
      <c r="B162" s="11" t="s">
        <v>138</v>
      </c>
      <c r="C162" s="11" t="s">
        <v>48</v>
      </c>
      <c r="D162" s="11" t="s">
        <v>158</v>
      </c>
      <c r="E162" s="12">
        <v>67</v>
      </c>
      <c r="F162" s="13">
        <v>0.7</v>
      </c>
      <c r="G162" s="14">
        <v>1.65</v>
      </c>
      <c r="H162" s="15">
        <v>46091</v>
      </c>
      <c r="I162" s="15">
        <v>46091</v>
      </c>
      <c r="J162" s="11">
        <v>0</v>
      </c>
      <c r="K162" s="16">
        <v>0</v>
      </c>
      <c r="L162" s="11" t="s">
        <v>8</v>
      </c>
      <c r="M162" s="13">
        <v>0.14000000000000001</v>
      </c>
      <c r="N162" s="17">
        <f>Premissas!$B$4*M162</f>
        <v>14000.000000000002</v>
      </c>
      <c r="O162" s="17">
        <f t="shared" si="4"/>
        <v>0</v>
      </c>
      <c r="P162" s="17">
        <f t="shared" si="5"/>
        <v>7549.5999999999985</v>
      </c>
    </row>
    <row r="163" spans="1:16" ht="15" customHeight="1" x14ac:dyDescent="0.2">
      <c r="A163" s="11">
        <v>162</v>
      </c>
      <c r="B163" s="11" t="s">
        <v>173</v>
      </c>
      <c r="C163" s="11" t="s">
        <v>48</v>
      </c>
      <c r="D163" s="11" t="s">
        <v>167</v>
      </c>
      <c r="E163" s="12">
        <v>46.5</v>
      </c>
      <c r="F163" s="13">
        <v>0.6</v>
      </c>
      <c r="G163" s="14">
        <v>1.375</v>
      </c>
      <c r="H163" s="15">
        <v>46090</v>
      </c>
      <c r="I163" s="15">
        <v>46091</v>
      </c>
      <c r="J163" s="11">
        <v>1</v>
      </c>
      <c r="K163" s="16">
        <v>3.0000000000000001E-3</v>
      </c>
      <c r="L163" s="11" t="s">
        <v>20</v>
      </c>
      <c r="M163" s="13">
        <v>3.5000000000000003E-2</v>
      </c>
      <c r="N163" s="17">
        <f>Premissas!$B$4*M163</f>
        <v>3500.0000000000005</v>
      </c>
      <c r="O163" s="17">
        <f t="shared" si="4"/>
        <v>10.500000000000002</v>
      </c>
      <c r="P163" s="17">
        <f t="shared" si="5"/>
        <v>7560.0999999999985</v>
      </c>
    </row>
    <row r="164" spans="1:16" ht="15" customHeight="1" x14ac:dyDescent="0.2">
      <c r="A164" s="11">
        <v>163</v>
      </c>
      <c r="B164" s="11" t="s">
        <v>174</v>
      </c>
      <c r="C164" s="11" t="s">
        <v>48</v>
      </c>
      <c r="D164" s="11" t="s">
        <v>158</v>
      </c>
      <c r="E164" s="12">
        <v>62</v>
      </c>
      <c r="F164" s="13">
        <v>0.7</v>
      </c>
      <c r="G164" s="14">
        <v>1.5669999999999999</v>
      </c>
      <c r="H164" s="15">
        <v>46083</v>
      </c>
      <c r="I164" s="15">
        <v>46091</v>
      </c>
      <c r="J164" s="11">
        <v>8</v>
      </c>
      <c r="K164" s="16">
        <v>-1.9300000000000001E-2</v>
      </c>
      <c r="L164" s="11" t="s">
        <v>8</v>
      </c>
      <c r="M164" s="13">
        <v>0.14000000000000001</v>
      </c>
      <c r="N164" s="17">
        <f>Premissas!$B$4*M164</f>
        <v>14000.000000000002</v>
      </c>
      <c r="O164" s="17">
        <f t="shared" si="4"/>
        <v>-270.20000000000005</v>
      </c>
      <c r="P164" s="17">
        <f t="shared" si="5"/>
        <v>7289.8999999999987</v>
      </c>
    </row>
    <row r="165" spans="1:16" ht="15" customHeight="1" x14ac:dyDescent="0.2">
      <c r="A165" s="11">
        <v>164</v>
      </c>
      <c r="B165" s="11" t="s">
        <v>175</v>
      </c>
      <c r="C165" s="11" t="s">
        <v>48</v>
      </c>
      <c r="D165" s="11" t="s">
        <v>158</v>
      </c>
      <c r="E165" s="12">
        <v>54</v>
      </c>
      <c r="F165" s="13">
        <v>0.8</v>
      </c>
      <c r="G165" s="14">
        <v>1.367</v>
      </c>
      <c r="H165" s="15">
        <v>46090</v>
      </c>
      <c r="I165" s="15">
        <v>46092</v>
      </c>
      <c r="J165" s="11">
        <v>2</v>
      </c>
      <c r="K165" s="16">
        <v>6.1199999999999997E-2</v>
      </c>
      <c r="L165" s="11" t="s">
        <v>20</v>
      </c>
      <c r="M165" s="13">
        <v>3.5000000000000003E-2</v>
      </c>
      <c r="N165" s="17">
        <f>Premissas!$B$4*M165</f>
        <v>3500.0000000000005</v>
      </c>
      <c r="O165" s="17">
        <f t="shared" si="4"/>
        <v>214.20000000000002</v>
      </c>
      <c r="P165" s="17">
        <f t="shared" si="5"/>
        <v>7504.0999999999985</v>
      </c>
    </row>
    <row r="166" spans="1:16" ht="15" customHeight="1" x14ac:dyDescent="0.2">
      <c r="A166" s="11">
        <v>165</v>
      </c>
      <c r="B166" s="11" t="s">
        <v>175</v>
      </c>
      <c r="C166" s="11" t="s">
        <v>48</v>
      </c>
      <c r="D166" s="11" t="s">
        <v>158</v>
      </c>
      <c r="E166" s="12">
        <v>55.3</v>
      </c>
      <c r="F166" s="13">
        <v>0.8</v>
      </c>
      <c r="G166" s="14">
        <v>1.389</v>
      </c>
      <c r="H166" s="15">
        <v>46085</v>
      </c>
      <c r="I166" s="15">
        <v>46092</v>
      </c>
      <c r="J166" s="11">
        <v>7</v>
      </c>
      <c r="K166" s="16">
        <v>7.5199999999999989E-2</v>
      </c>
      <c r="L166" s="11" t="s">
        <v>20</v>
      </c>
      <c r="M166" s="13">
        <v>3.5000000000000003E-2</v>
      </c>
      <c r="N166" s="17">
        <f>Premissas!$B$4*M166</f>
        <v>3500.0000000000005</v>
      </c>
      <c r="O166" s="17">
        <f t="shared" si="4"/>
        <v>263.2</v>
      </c>
      <c r="P166" s="17">
        <f t="shared" si="5"/>
        <v>7767.2999999999984</v>
      </c>
    </row>
    <row r="167" spans="1:16" ht="15" customHeight="1" x14ac:dyDescent="0.2">
      <c r="A167" s="11">
        <v>166</v>
      </c>
      <c r="B167" s="11" t="s">
        <v>175</v>
      </c>
      <c r="C167" s="11" t="s">
        <v>48</v>
      </c>
      <c r="D167" s="11" t="s">
        <v>158</v>
      </c>
      <c r="E167" s="12">
        <v>55.3</v>
      </c>
      <c r="F167" s="13">
        <v>0.8</v>
      </c>
      <c r="G167" s="14">
        <v>1.389</v>
      </c>
      <c r="H167" s="15">
        <v>46079</v>
      </c>
      <c r="I167" s="15">
        <v>46092</v>
      </c>
      <c r="J167" s="11">
        <v>13</v>
      </c>
      <c r="K167" s="16">
        <v>5.4699999999999999E-2</v>
      </c>
      <c r="L167" s="11" t="s">
        <v>20</v>
      </c>
      <c r="M167" s="13">
        <v>3.5000000000000003E-2</v>
      </c>
      <c r="N167" s="17">
        <f>Premissas!$B$4*M167</f>
        <v>3500.0000000000005</v>
      </c>
      <c r="O167" s="17">
        <f t="shared" si="4"/>
        <v>191.45000000000002</v>
      </c>
      <c r="P167" s="17">
        <f t="shared" si="5"/>
        <v>7958.7499999999982</v>
      </c>
    </row>
    <row r="168" spans="1:16" ht="15" customHeight="1" x14ac:dyDescent="0.2">
      <c r="A168" s="11">
        <v>167</v>
      </c>
      <c r="B168" s="11" t="s">
        <v>176</v>
      </c>
      <c r="C168" s="11" t="s">
        <v>48</v>
      </c>
      <c r="D168" s="11" t="s">
        <v>167</v>
      </c>
      <c r="E168" s="12">
        <v>54.1</v>
      </c>
      <c r="F168" s="13">
        <v>0.6</v>
      </c>
      <c r="G168" s="14">
        <v>1.5009999999999999</v>
      </c>
      <c r="H168" s="15">
        <v>46091</v>
      </c>
      <c r="I168" s="15">
        <v>46092</v>
      </c>
      <c r="J168" s="11">
        <v>1</v>
      </c>
      <c r="K168" s="16">
        <v>-1.3599999999999999E-2</v>
      </c>
      <c r="L168" s="11" t="s">
        <v>10</v>
      </c>
      <c r="M168" s="13">
        <v>0.1</v>
      </c>
      <c r="N168" s="17">
        <f>Premissas!$B$4*M168</f>
        <v>10000</v>
      </c>
      <c r="O168" s="17">
        <f t="shared" si="4"/>
        <v>-136</v>
      </c>
      <c r="P168" s="17">
        <f t="shared" si="5"/>
        <v>7822.7499999999982</v>
      </c>
    </row>
    <row r="169" spans="1:16" ht="15" customHeight="1" x14ac:dyDescent="0.2">
      <c r="A169" s="11">
        <v>168</v>
      </c>
      <c r="B169" s="11" t="s">
        <v>177</v>
      </c>
      <c r="C169" s="11" t="s">
        <v>48</v>
      </c>
      <c r="D169" s="11" t="s">
        <v>158</v>
      </c>
      <c r="E169" s="12">
        <v>50.2</v>
      </c>
      <c r="F169" s="13">
        <v>0.7</v>
      </c>
      <c r="G169" s="14">
        <v>1.369</v>
      </c>
      <c r="H169" s="15">
        <v>46091</v>
      </c>
      <c r="I169" s="15">
        <v>46092</v>
      </c>
      <c r="J169" s="11">
        <v>1</v>
      </c>
      <c r="K169" s="16">
        <v>-2.2700000000000001E-2</v>
      </c>
      <c r="L169" s="11" t="s">
        <v>20</v>
      </c>
      <c r="M169" s="13">
        <v>3.5000000000000003E-2</v>
      </c>
      <c r="N169" s="17">
        <f>Premissas!$B$4*M169</f>
        <v>3500.0000000000005</v>
      </c>
      <c r="O169" s="17">
        <f t="shared" si="4"/>
        <v>-79.450000000000017</v>
      </c>
      <c r="P169" s="17">
        <f t="shared" si="5"/>
        <v>7743.2999999999984</v>
      </c>
    </row>
    <row r="170" spans="1:16" ht="15" customHeight="1" x14ac:dyDescent="0.2">
      <c r="A170" s="11">
        <v>169</v>
      </c>
      <c r="B170" s="11" t="s">
        <v>178</v>
      </c>
      <c r="C170" s="11" t="s">
        <v>48</v>
      </c>
      <c r="D170" s="11" t="s">
        <v>167</v>
      </c>
      <c r="E170" s="12">
        <v>61.9</v>
      </c>
      <c r="F170" s="13">
        <v>0.6</v>
      </c>
      <c r="G170" s="14">
        <v>1.6319999999999999</v>
      </c>
      <c r="H170" s="15">
        <v>46079</v>
      </c>
      <c r="I170" s="15">
        <v>46092</v>
      </c>
      <c r="J170" s="11">
        <v>13</v>
      </c>
      <c r="K170" s="16">
        <v>-3.32E-2</v>
      </c>
      <c r="L170" s="11" t="s">
        <v>10</v>
      </c>
      <c r="M170" s="13">
        <v>0.1</v>
      </c>
      <c r="N170" s="17">
        <f>Premissas!$B$4*M170</f>
        <v>10000</v>
      </c>
      <c r="O170" s="17">
        <f t="shared" si="4"/>
        <v>-332</v>
      </c>
      <c r="P170" s="17">
        <f t="shared" si="5"/>
        <v>7411.2999999999984</v>
      </c>
    </row>
    <row r="171" spans="1:16" ht="15" customHeight="1" x14ac:dyDescent="0.2">
      <c r="A171" s="11">
        <v>170</v>
      </c>
      <c r="B171" s="11" t="s">
        <v>168</v>
      </c>
      <c r="C171" s="11" t="s">
        <v>48</v>
      </c>
      <c r="D171" s="11" t="s">
        <v>49</v>
      </c>
      <c r="E171" s="12"/>
      <c r="F171" s="13">
        <v>0.55770000000000008</v>
      </c>
      <c r="G171" s="14">
        <v>1.69</v>
      </c>
      <c r="H171" s="15">
        <v>46071</v>
      </c>
      <c r="I171" s="15">
        <v>46092</v>
      </c>
      <c r="J171" s="11">
        <v>21</v>
      </c>
      <c r="K171" s="16">
        <v>-2.2499999999999999E-2</v>
      </c>
      <c r="L171" s="11" t="s">
        <v>20</v>
      </c>
      <c r="M171" s="13">
        <v>3.5000000000000003E-2</v>
      </c>
      <c r="N171" s="17">
        <f>Premissas!$B$4*M171</f>
        <v>3500.0000000000005</v>
      </c>
      <c r="O171" s="17">
        <f t="shared" si="4"/>
        <v>-78.750000000000014</v>
      </c>
      <c r="P171" s="17">
        <f t="shared" si="5"/>
        <v>7332.5499999999984</v>
      </c>
    </row>
    <row r="172" spans="1:16" ht="15" customHeight="1" x14ac:dyDescent="0.2">
      <c r="A172" s="11">
        <v>171</v>
      </c>
      <c r="B172" s="11" t="s">
        <v>179</v>
      </c>
      <c r="C172" s="11" t="s">
        <v>48</v>
      </c>
      <c r="D172" s="11" t="s">
        <v>158</v>
      </c>
      <c r="E172" s="12">
        <v>59</v>
      </c>
      <c r="F172" s="13">
        <v>0.9</v>
      </c>
      <c r="G172" s="14">
        <v>1.383</v>
      </c>
      <c r="H172" s="15">
        <v>46091</v>
      </c>
      <c r="I172" s="15">
        <v>46093</v>
      </c>
      <c r="J172" s="11">
        <v>2</v>
      </c>
      <c r="K172" s="16">
        <v>-0.1358</v>
      </c>
      <c r="L172" s="11" t="s">
        <v>20</v>
      </c>
      <c r="M172" s="13">
        <v>3.5000000000000003E-2</v>
      </c>
      <c r="N172" s="17">
        <f>Premissas!$B$4*M172</f>
        <v>3500.0000000000005</v>
      </c>
      <c r="O172" s="17">
        <f t="shared" si="4"/>
        <v>-475.30000000000007</v>
      </c>
      <c r="P172" s="17">
        <f t="shared" si="5"/>
        <v>6857.2499999999982</v>
      </c>
    </row>
    <row r="173" spans="1:16" ht="15" customHeight="1" x14ac:dyDescent="0.2">
      <c r="A173" s="11">
        <v>172</v>
      </c>
      <c r="B173" s="11" t="s">
        <v>180</v>
      </c>
      <c r="C173" s="11" t="s">
        <v>181</v>
      </c>
      <c r="D173" s="11" t="s">
        <v>182</v>
      </c>
      <c r="E173" s="12">
        <v>53.1</v>
      </c>
      <c r="F173" s="13">
        <v>0.5</v>
      </c>
      <c r="G173" s="14">
        <v>1.484</v>
      </c>
      <c r="H173" s="15">
        <v>46092</v>
      </c>
      <c r="I173" s="15">
        <v>46094</v>
      </c>
      <c r="J173" s="11">
        <v>2</v>
      </c>
      <c r="K173" s="16">
        <v>-4.0999999999999988E-2</v>
      </c>
      <c r="L173" s="11" t="s">
        <v>22</v>
      </c>
      <c r="M173" s="13">
        <v>0</v>
      </c>
      <c r="N173" s="17">
        <f>Premissas!$B$4*M173</f>
        <v>0</v>
      </c>
      <c r="O173" s="17">
        <f t="shared" si="4"/>
        <v>0</v>
      </c>
      <c r="P173" s="17">
        <f t="shared" si="5"/>
        <v>6857.2499999999982</v>
      </c>
    </row>
    <row r="174" spans="1:16" ht="15" customHeight="1" x14ac:dyDescent="0.2">
      <c r="A174" s="11">
        <v>173</v>
      </c>
      <c r="B174" s="11" t="s">
        <v>134</v>
      </c>
      <c r="C174" s="11" t="s">
        <v>48</v>
      </c>
      <c r="D174" s="11" t="s">
        <v>158</v>
      </c>
      <c r="E174" s="12">
        <v>59.3</v>
      </c>
      <c r="F174" s="13">
        <v>0.7</v>
      </c>
      <c r="G174" s="14">
        <v>1.5209999999999999</v>
      </c>
      <c r="H174" s="15">
        <v>46091</v>
      </c>
      <c r="I174" s="15">
        <v>46094</v>
      </c>
      <c r="J174" s="11">
        <v>3</v>
      </c>
      <c r="K174" s="16">
        <v>-4.7600000000000003E-2</v>
      </c>
      <c r="L174" s="11" t="s">
        <v>8</v>
      </c>
      <c r="M174" s="13">
        <v>0.14000000000000001</v>
      </c>
      <c r="N174" s="17">
        <f>Premissas!$B$4*M174</f>
        <v>14000.000000000002</v>
      </c>
      <c r="O174" s="17">
        <f t="shared" si="4"/>
        <v>-666.40000000000009</v>
      </c>
      <c r="P174" s="17">
        <f t="shared" si="5"/>
        <v>6190.8499999999985</v>
      </c>
    </row>
    <row r="175" spans="1:16" ht="15" customHeight="1" x14ac:dyDescent="0.2">
      <c r="A175" s="11">
        <v>174</v>
      </c>
      <c r="B175" s="11" t="s">
        <v>183</v>
      </c>
      <c r="C175" s="11" t="s">
        <v>48</v>
      </c>
      <c r="D175" s="11" t="s">
        <v>167</v>
      </c>
      <c r="E175" s="12">
        <v>51.8</v>
      </c>
      <c r="F175" s="13">
        <v>0.6</v>
      </c>
      <c r="G175" s="14">
        <v>1.464</v>
      </c>
      <c r="H175" s="15">
        <v>46080</v>
      </c>
      <c r="I175" s="15">
        <v>46094</v>
      </c>
      <c r="J175" s="11">
        <v>14</v>
      </c>
      <c r="K175" s="16">
        <v>-3.9600000000000003E-2</v>
      </c>
      <c r="L175" s="11" t="s">
        <v>10</v>
      </c>
      <c r="M175" s="13">
        <v>0.1</v>
      </c>
      <c r="N175" s="17">
        <f>Premissas!$B$4*M175</f>
        <v>10000</v>
      </c>
      <c r="O175" s="17">
        <f t="shared" si="4"/>
        <v>-396.00000000000006</v>
      </c>
      <c r="P175" s="17">
        <f t="shared" si="5"/>
        <v>5794.8499999999985</v>
      </c>
    </row>
    <row r="176" spans="1:16" ht="15" customHeight="1" x14ac:dyDescent="0.2">
      <c r="A176" s="11">
        <v>175</v>
      </c>
      <c r="B176" s="11" t="s">
        <v>174</v>
      </c>
      <c r="C176" s="11" t="s">
        <v>48</v>
      </c>
      <c r="D176" s="11" t="s">
        <v>158</v>
      </c>
      <c r="E176" s="12">
        <v>62</v>
      </c>
      <c r="F176" s="13">
        <v>0.7</v>
      </c>
      <c r="G176" s="14">
        <v>1.5669999999999999</v>
      </c>
      <c r="H176" s="15">
        <v>46076</v>
      </c>
      <c r="I176" s="15">
        <v>46099</v>
      </c>
      <c r="J176" s="11">
        <v>23</v>
      </c>
      <c r="K176" s="16">
        <v>0.11260000000000001</v>
      </c>
      <c r="L176" s="11" t="s">
        <v>8</v>
      </c>
      <c r="M176" s="13">
        <v>0.14000000000000001</v>
      </c>
      <c r="N176" s="17">
        <f>Premissas!$B$4*M176</f>
        <v>14000.000000000002</v>
      </c>
      <c r="O176" s="17">
        <f t="shared" si="4"/>
        <v>1576.4000000000003</v>
      </c>
      <c r="P176" s="17">
        <f t="shared" si="5"/>
        <v>7371.2499999999991</v>
      </c>
    </row>
    <row r="177" spans="1:16" ht="15" customHeight="1" x14ac:dyDescent="0.2">
      <c r="A177" s="11">
        <v>176</v>
      </c>
      <c r="B177" s="11" t="s">
        <v>174</v>
      </c>
      <c r="C177" s="11" t="s">
        <v>48</v>
      </c>
      <c r="D177" s="11" t="s">
        <v>158</v>
      </c>
      <c r="E177" s="12">
        <v>62</v>
      </c>
      <c r="F177" s="13">
        <v>0.7</v>
      </c>
      <c r="G177" s="14">
        <v>1.5669999999999999</v>
      </c>
      <c r="H177" s="15">
        <v>46076</v>
      </c>
      <c r="I177" s="15">
        <v>46099</v>
      </c>
      <c r="J177" s="11">
        <v>23</v>
      </c>
      <c r="K177" s="16">
        <v>0.11260000000000001</v>
      </c>
      <c r="L177" s="11" t="s">
        <v>8</v>
      </c>
      <c r="M177" s="13">
        <v>0.14000000000000001</v>
      </c>
      <c r="N177" s="17">
        <f>Premissas!$B$4*M177</f>
        <v>14000.000000000002</v>
      </c>
      <c r="O177" s="17">
        <f t="shared" si="4"/>
        <v>1576.4000000000003</v>
      </c>
      <c r="P177" s="17">
        <f t="shared" si="5"/>
        <v>8947.65</v>
      </c>
    </row>
    <row r="178" spans="1:16" ht="15" customHeight="1" x14ac:dyDescent="0.2">
      <c r="A178" s="11">
        <v>177</v>
      </c>
      <c r="B178" s="11" t="s">
        <v>174</v>
      </c>
      <c r="C178" s="11" t="s">
        <v>48</v>
      </c>
      <c r="D178" s="11" t="s">
        <v>49</v>
      </c>
      <c r="E178" s="12"/>
      <c r="F178" s="13">
        <v>0.64439999999999997</v>
      </c>
      <c r="G178" s="14">
        <v>1.5669999999999999</v>
      </c>
      <c r="H178" s="15">
        <v>46066</v>
      </c>
      <c r="I178" s="15">
        <v>46099</v>
      </c>
      <c r="J178" s="11">
        <v>33</v>
      </c>
      <c r="K178" s="16">
        <v>9.6300000000000011E-2</v>
      </c>
      <c r="L178" s="11" t="s">
        <v>10</v>
      </c>
      <c r="M178" s="13">
        <v>0.1</v>
      </c>
      <c r="N178" s="17">
        <f>Premissas!$B$4*M178</f>
        <v>10000</v>
      </c>
      <c r="O178" s="17">
        <f t="shared" si="4"/>
        <v>963.00000000000011</v>
      </c>
      <c r="P178" s="17">
        <f t="shared" si="5"/>
        <v>9910.65</v>
      </c>
    </row>
    <row r="179" spans="1:16" ht="15" customHeight="1" x14ac:dyDescent="0.2">
      <c r="A179" s="11">
        <v>178</v>
      </c>
      <c r="B179" s="11" t="s">
        <v>184</v>
      </c>
      <c r="C179" s="11" t="s">
        <v>48</v>
      </c>
      <c r="D179" s="11" t="s">
        <v>158</v>
      </c>
      <c r="E179" s="12">
        <v>50.6</v>
      </c>
      <c r="F179" s="13">
        <v>0.7</v>
      </c>
      <c r="G179" s="14">
        <v>1.3759999999999999</v>
      </c>
      <c r="H179" s="15">
        <v>46085</v>
      </c>
      <c r="I179" s="15">
        <v>46099</v>
      </c>
      <c r="J179" s="11">
        <v>14</v>
      </c>
      <c r="K179" s="16">
        <v>-4.5599999999999988E-2</v>
      </c>
      <c r="L179" s="11" t="s">
        <v>20</v>
      </c>
      <c r="M179" s="13">
        <v>3.5000000000000003E-2</v>
      </c>
      <c r="N179" s="17">
        <f>Premissas!$B$4*M179</f>
        <v>3500.0000000000005</v>
      </c>
      <c r="O179" s="17">
        <f t="shared" si="4"/>
        <v>-159.59999999999997</v>
      </c>
      <c r="P179" s="17">
        <f t="shared" si="5"/>
        <v>9751.0499999999993</v>
      </c>
    </row>
    <row r="180" spans="1:16" ht="15" customHeight="1" x14ac:dyDescent="0.2">
      <c r="A180" s="11">
        <v>179</v>
      </c>
      <c r="B180" s="11" t="s">
        <v>134</v>
      </c>
      <c r="C180" s="11" t="s">
        <v>185</v>
      </c>
      <c r="D180" s="11" t="s">
        <v>167</v>
      </c>
      <c r="E180" s="12"/>
      <c r="F180" s="13">
        <v>0.64290000000000003</v>
      </c>
      <c r="G180" s="14">
        <v>1.5309999999999999</v>
      </c>
      <c r="H180" s="15">
        <v>46098</v>
      </c>
      <c r="I180" s="15">
        <v>46100</v>
      </c>
      <c r="J180" s="11">
        <v>2</v>
      </c>
      <c r="K180" s="16">
        <v>6.0999999999999999E-2</v>
      </c>
      <c r="L180" s="11" t="s">
        <v>10</v>
      </c>
      <c r="M180" s="13">
        <v>0.1</v>
      </c>
      <c r="N180" s="17">
        <f>Premissas!$B$4*M180</f>
        <v>10000</v>
      </c>
      <c r="O180" s="17">
        <f t="shared" si="4"/>
        <v>610</v>
      </c>
      <c r="P180" s="17">
        <f t="shared" si="5"/>
        <v>10361.049999999999</v>
      </c>
    </row>
    <row r="181" spans="1:16" ht="15" customHeight="1" x14ac:dyDescent="0.2">
      <c r="A181" s="11">
        <v>180</v>
      </c>
      <c r="B181" s="11" t="s">
        <v>186</v>
      </c>
      <c r="C181" s="11" t="s">
        <v>185</v>
      </c>
      <c r="D181" s="11" t="s">
        <v>167</v>
      </c>
      <c r="E181" s="12"/>
      <c r="F181" s="13">
        <v>0.67269999999999996</v>
      </c>
      <c r="G181" s="14">
        <v>1.4710000000000001</v>
      </c>
      <c r="H181" s="15">
        <v>46099</v>
      </c>
      <c r="I181" s="15">
        <v>46100</v>
      </c>
      <c r="J181" s="11">
        <v>1</v>
      </c>
      <c r="K181" s="16">
        <v>8.1099999999999992E-2</v>
      </c>
      <c r="L181" s="11" t="s">
        <v>10</v>
      </c>
      <c r="M181" s="13">
        <v>0.1</v>
      </c>
      <c r="N181" s="17">
        <f>Premissas!$B$4*M181</f>
        <v>10000</v>
      </c>
      <c r="O181" s="17">
        <f t="shared" si="4"/>
        <v>810.99999999999989</v>
      </c>
      <c r="P181" s="17">
        <f t="shared" si="5"/>
        <v>11172.05</v>
      </c>
    </row>
    <row r="182" spans="1:16" ht="15" customHeight="1" x14ac:dyDescent="0.2">
      <c r="A182" s="11">
        <v>181</v>
      </c>
      <c r="B182" s="11" t="s">
        <v>186</v>
      </c>
      <c r="C182" s="11" t="s">
        <v>185</v>
      </c>
      <c r="D182" s="11" t="s">
        <v>167</v>
      </c>
      <c r="E182" s="12"/>
      <c r="F182" s="13">
        <v>0.67269999999999996</v>
      </c>
      <c r="G182" s="14">
        <v>1.4710000000000001</v>
      </c>
      <c r="H182" s="15">
        <v>46092</v>
      </c>
      <c r="I182" s="15">
        <v>46100</v>
      </c>
      <c r="J182" s="11">
        <v>8</v>
      </c>
      <c r="K182" s="16">
        <v>5.3400000000000003E-2</v>
      </c>
      <c r="L182" s="11" t="s">
        <v>10</v>
      </c>
      <c r="M182" s="13">
        <v>0.1</v>
      </c>
      <c r="N182" s="17">
        <f>Premissas!$B$4*M182</f>
        <v>10000</v>
      </c>
      <c r="O182" s="17">
        <f t="shared" si="4"/>
        <v>534</v>
      </c>
      <c r="P182" s="17">
        <f t="shared" si="5"/>
        <v>11706.05</v>
      </c>
    </row>
    <row r="183" spans="1:16" ht="15" customHeight="1" x14ac:dyDescent="0.2">
      <c r="A183" s="11">
        <v>182</v>
      </c>
      <c r="B183" s="11" t="s">
        <v>177</v>
      </c>
      <c r="C183" s="11" t="s">
        <v>185</v>
      </c>
      <c r="D183" s="11" t="s">
        <v>167</v>
      </c>
      <c r="E183" s="12"/>
      <c r="F183" s="13">
        <v>0.67</v>
      </c>
      <c r="G183" s="14">
        <v>1.369</v>
      </c>
      <c r="H183" s="15">
        <v>46099</v>
      </c>
      <c r="I183" s="15">
        <v>46100</v>
      </c>
      <c r="J183" s="11">
        <v>1</v>
      </c>
      <c r="K183" s="16">
        <v>3.5400000000000001E-2</v>
      </c>
      <c r="L183" s="11" t="s">
        <v>20</v>
      </c>
      <c r="M183" s="13">
        <v>3.5000000000000003E-2</v>
      </c>
      <c r="N183" s="17">
        <f>Premissas!$B$4*M183</f>
        <v>3500.0000000000005</v>
      </c>
      <c r="O183" s="17">
        <f t="shared" si="4"/>
        <v>123.90000000000002</v>
      </c>
      <c r="P183" s="17">
        <f t="shared" si="5"/>
        <v>11829.949999999999</v>
      </c>
    </row>
    <row r="184" spans="1:16" ht="15" customHeight="1" x14ac:dyDescent="0.2">
      <c r="A184" s="11">
        <v>183</v>
      </c>
      <c r="B184" s="11" t="s">
        <v>187</v>
      </c>
      <c r="C184" s="11" t="s">
        <v>48</v>
      </c>
      <c r="D184" s="11" t="s">
        <v>167</v>
      </c>
      <c r="E184" s="12">
        <v>46.7</v>
      </c>
      <c r="F184" s="13">
        <v>0.6</v>
      </c>
      <c r="G184" s="14">
        <v>1.3779999999999999</v>
      </c>
      <c r="H184" s="15">
        <v>46090</v>
      </c>
      <c r="I184" s="15">
        <v>46100</v>
      </c>
      <c r="J184" s="11">
        <v>10</v>
      </c>
      <c r="K184" s="16">
        <v>-2.6200000000000001E-2</v>
      </c>
      <c r="L184" s="11" t="s">
        <v>20</v>
      </c>
      <c r="M184" s="13">
        <v>3.5000000000000003E-2</v>
      </c>
      <c r="N184" s="17">
        <f>Premissas!$B$4*M184</f>
        <v>3500.0000000000005</v>
      </c>
      <c r="O184" s="17">
        <f t="shared" si="4"/>
        <v>-91.700000000000017</v>
      </c>
      <c r="P184" s="17">
        <f t="shared" si="5"/>
        <v>11738.249999999998</v>
      </c>
    </row>
    <row r="185" spans="1:16" ht="15" customHeight="1" x14ac:dyDescent="0.2">
      <c r="A185" s="11">
        <v>184</v>
      </c>
      <c r="B185" s="11" t="s">
        <v>188</v>
      </c>
      <c r="C185" s="11" t="s">
        <v>181</v>
      </c>
      <c r="D185" s="11" t="s">
        <v>189</v>
      </c>
      <c r="E185" s="12">
        <v>95.1</v>
      </c>
      <c r="F185" s="13">
        <v>0.8</v>
      </c>
      <c r="G185" s="14">
        <v>3.8620000000000001</v>
      </c>
      <c r="H185" s="15">
        <v>46099</v>
      </c>
      <c r="I185" s="15">
        <v>46101</v>
      </c>
      <c r="J185" s="11">
        <v>2</v>
      </c>
      <c r="K185" s="16">
        <v>5.9400000000000001E-2</v>
      </c>
      <c r="L185" s="11" t="s">
        <v>18</v>
      </c>
      <c r="M185" s="13">
        <v>0.06</v>
      </c>
      <c r="N185" s="17">
        <f>Premissas!$B$4*M185</f>
        <v>6000</v>
      </c>
      <c r="O185" s="17">
        <f t="shared" si="4"/>
        <v>356.40000000000003</v>
      </c>
      <c r="P185" s="17">
        <f t="shared" si="5"/>
        <v>12094.649999999998</v>
      </c>
    </row>
    <row r="186" spans="1:16" ht="15" customHeight="1" x14ac:dyDescent="0.2">
      <c r="A186" s="11">
        <v>185</v>
      </c>
      <c r="B186" s="11" t="s">
        <v>168</v>
      </c>
      <c r="C186" s="11" t="s">
        <v>48</v>
      </c>
      <c r="D186" s="11" t="s">
        <v>49</v>
      </c>
      <c r="E186" s="12"/>
      <c r="F186" s="13">
        <v>0.55770000000000008</v>
      </c>
      <c r="G186" s="14">
        <v>1.69</v>
      </c>
      <c r="H186" s="15">
        <v>46071</v>
      </c>
      <c r="I186" s="15">
        <v>46105</v>
      </c>
      <c r="J186" s="11">
        <v>34</v>
      </c>
      <c r="K186" s="16">
        <v>5.4199999999999998E-2</v>
      </c>
      <c r="L186" s="11" t="s">
        <v>20</v>
      </c>
      <c r="M186" s="13">
        <v>3.5000000000000003E-2</v>
      </c>
      <c r="N186" s="17">
        <f>Premissas!$B$4*M186</f>
        <v>3500.0000000000005</v>
      </c>
      <c r="O186" s="17">
        <f t="shared" si="4"/>
        <v>189.70000000000002</v>
      </c>
      <c r="P186" s="17">
        <f t="shared" si="5"/>
        <v>12284.349999999999</v>
      </c>
    </row>
    <row r="187" spans="1:16" ht="15" customHeight="1" x14ac:dyDescent="0.2">
      <c r="A187" s="11">
        <v>186</v>
      </c>
      <c r="B187" s="11" t="s">
        <v>190</v>
      </c>
      <c r="C187" s="11" t="s">
        <v>185</v>
      </c>
      <c r="D187" s="11" t="s">
        <v>158</v>
      </c>
      <c r="E187" s="12"/>
      <c r="F187" s="13">
        <v>0.73760000000000003</v>
      </c>
      <c r="G187" s="14">
        <v>1.5629999999999999</v>
      </c>
      <c r="H187" s="15">
        <v>46104</v>
      </c>
      <c r="I187" s="15">
        <v>46105</v>
      </c>
      <c r="J187" s="11">
        <v>1</v>
      </c>
      <c r="K187" s="16">
        <v>5.28E-2</v>
      </c>
      <c r="L187" s="11" t="s">
        <v>8</v>
      </c>
      <c r="M187" s="13">
        <v>0.14000000000000001</v>
      </c>
      <c r="N187" s="17">
        <f>Premissas!$B$4*M187</f>
        <v>14000.000000000002</v>
      </c>
      <c r="O187" s="17">
        <f t="shared" si="4"/>
        <v>739.2</v>
      </c>
      <c r="P187" s="17">
        <f t="shared" si="5"/>
        <v>13023.55</v>
      </c>
    </row>
    <row r="188" spans="1:16" ht="15" customHeight="1" x14ac:dyDescent="0.2">
      <c r="A188" s="11">
        <v>187</v>
      </c>
      <c r="B188" s="11" t="s">
        <v>150</v>
      </c>
      <c r="C188" s="11" t="s">
        <v>185</v>
      </c>
      <c r="D188" s="11" t="s">
        <v>158</v>
      </c>
      <c r="E188" s="12"/>
      <c r="F188" s="13">
        <v>0.76919999999999999</v>
      </c>
      <c r="G188" s="14">
        <v>1.339</v>
      </c>
      <c r="H188" s="15">
        <v>46105</v>
      </c>
      <c r="I188" s="15">
        <v>46105</v>
      </c>
      <c r="J188" s="11">
        <v>0</v>
      </c>
      <c r="K188" s="16">
        <v>0</v>
      </c>
      <c r="L188" s="11" t="s">
        <v>20</v>
      </c>
      <c r="M188" s="13">
        <v>3.5000000000000003E-2</v>
      </c>
      <c r="N188" s="17">
        <f>Premissas!$B$4*M188</f>
        <v>3500.0000000000005</v>
      </c>
      <c r="O188" s="17">
        <f t="shared" si="4"/>
        <v>0</v>
      </c>
      <c r="P188" s="17">
        <f t="shared" si="5"/>
        <v>13023.55</v>
      </c>
    </row>
    <row r="189" spans="1:16" ht="15" customHeight="1" x14ac:dyDescent="0.2">
      <c r="A189" s="11">
        <v>188</v>
      </c>
      <c r="B189" s="11" t="s">
        <v>180</v>
      </c>
      <c r="C189" s="11" t="s">
        <v>185</v>
      </c>
      <c r="D189" s="11" t="s">
        <v>167</v>
      </c>
      <c r="E189" s="12"/>
      <c r="F189" s="13">
        <v>0.64410000000000001</v>
      </c>
      <c r="G189" s="14">
        <v>1.4690000000000001</v>
      </c>
      <c r="H189" s="15">
        <v>46104</v>
      </c>
      <c r="I189" s="15">
        <v>46105</v>
      </c>
      <c r="J189" s="11">
        <v>1</v>
      </c>
      <c r="K189" s="16">
        <v>5.6000000000000008E-3</v>
      </c>
      <c r="L189" s="11" t="s">
        <v>10</v>
      </c>
      <c r="M189" s="13">
        <v>0.1</v>
      </c>
      <c r="N189" s="17">
        <f>Premissas!$B$4*M189</f>
        <v>10000</v>
      </c>
      <c r="O189" s="17">
        <f t="shared" si="4"/>
        <v>56.000000000000007</v>
      </c>
      <c r="P189" s="17">
        <f t="shared" si="5"/>
        <v>13079.55</v>
      </c>
    </row>
    <row r="190" spans="1:16" ht="15" customHeight="1" x14ac:dyDescent="0.2">
      <c r="A190" s="11">
        <v>189</v>
      </c>
      <c r="B190" s="11" t="s">
        <v>191</v>
      </c>
      <c r="C190" s="11" t="s">
        <v>181</v>
      </c>
      <c r="D190" s="11" t="s">
        <v>189</v>
      </c>
      <c r="E190" s="12">
        <v>78.099999999999994</v>
      </c>
      <c r="F190" s="13">
        <v>1</v>
      </c>
      <c r="G190" s="14"/>
      <c r="H190" s="15">
        <v>46106</v>
      </c>
      <c r="I190" s="15">
        <v>46107</v>
      </c>
      <c r="J190" s="11">
        <v>1</v>
      </c>
      <c r="K190" s="16">
        <v>1.4500000000000001E-2</v>
      </c>
      <c r="L190" s="11" t="s">
        <v>20</v>
      </c>
      <c r="M190" s="13">
        <v>3.5000000000000003E-2</v>
      </c>
      <c r="N190" s="17">
        <f>Premissas!$B$4*M190</f>
        <v>3500.0000000000005</v>
      </c>
      <c r="O190" s="17">
        <f t="shared" si="4"/>
        <v>50.750000000000007</v>
      </c>
      <c r="P190" s="17">
        <f t="shared" si="5"/>
        <v>13130.3</v>
      </c>
    </row>
    <row r="191" spans="1:16" ht="15" customHeight="1" x14ac:dyDescent="0.2">
      <c r="A191" s="11">
        <v>190</v>
      </c>
      <c r="B191" s="11" t="s">
        <v>192</v>
      </c>
      <c r="C191" s="11" t="s">
        <v>185</v>
      </c>
      <c r="D191" s="11" t="s">
        <v>167</v>
      </c>
      <c r="E191" s="12"/>
      <c r="F191" s="13">
        <v>0.66670000000000007</v>
      </c>
      <c r="G191" s="14">
        <v>1.4790000000000001</v>
      </c>
      <c r="H191" s="15">
        <v>46104</v>
      </c>
      <c r="I191" s="15">
        <v>46107</v>
      </c>
      <c r="J191" s="11">
        <v>3</v>
      </c>
      <c r="K191" s="16">
        <v>-8.9700000000000002E-2</v>
      </c>
      <c r="L191" s="11" t="s">
        <v>10</v>
      </c>
      <c r="M191" s="13">
        <v>0.1</v>
      </c>
      <c r="N191" s="17">
        <f>Premissas!$B$4*M191</f>
        <v>10000</v>
      </c>
      <c r="O191" s="17">
        <f t="shared" si="4"/>
        <v>-897</v>
      </c>
      <c r="P191" s="17">
        <f t="shared" si="5"/>
        <v>12233.3</v>
      </c>
    </row>
    <row r="192" spans="1:16" ht="15" customHeight="1" x14ac:dyDescent="0.2">
      <c r="A192" s="11">
        <v>191</v>
      </c>
      <c r="B192" s="11" t="s">
        <v>180</v>
      </c>
      <c r="C192" s="11" t="s">
        <v>185</v>
      </c>
      <c r="D192" s="11" t="s">
        <v>167</v>
      </c>
      <c r="E192" s="12"/>
      <c r="F192" s="13">
        <v>0.64410000000000001</v>
      </c>
      <c r="G192" s="14">
        <v>1.4690000000000001</v>
      </c>
      <c r="H192" s="15">
        <v>46098</v>
      </c>
      <c r="I192" s="15">
        <v>46108</v>
      </c>
      <c r="J192" s="11">
        <v>10</v>
      </c>
      <c r="K192" s="16">
        <v>-4.6999999999999993E-3</v>
      </c>
      <c r="L192" s="11" t="s">
        <v>10</v>
      </c>
      <c r="M192" s="13">
        <v>0.1</v>
      </c>
      <c r="N192" s="17">
        <f>Premissas!$B$4*M192</f>
        <v>10000</v>
      </c>
      <c r="O192" s="17">
        <f t="shared" si="4"/>
        <v>-46.999999999999993</v>
      </c>
      <c r="P192" s="17">
        <f t="shared" si="5"/>
        <v>12186.3</v>
      </c>
    </row>
    <row r="193" spans="1:16" ht="15" customHeight="1" x14ac:dyDescent="0.2">
      <c r="A193" s="11">
        <v>192</v>
      </c>
      <c r="B193" s="11" t="s">
        <v>193</v>
      </c>
      <c r="C193" s="11" t="s">
        <v>185</v>
      </c>
      <c r="D193" s="11" t="s">
        <v>167</v>
      </c>
      <c r="E193" s="12"/>
      <c r="F193" s="13">
        <v>0.63479999999999992</v>
      </c>
      <c r="G193" s="14">
        <v>1.4390000000000001</v>
      </c>
      <c r="H193" s="15">
        <v>46098</v>
      </c>
      <c r="I193" s="15">
        <v>46109</v>
      </c>
      <c r="J193" s="11">
        <v>11</v>
      </c>
      <c r="K193" s="16">
        <v>7.4800000000000005E-2</v>
      </c>
      <c r="L193" s="11" t="s">
        <v>10</v>
      </c>
      <c r="M193" s="13">
        <v>0.1</v>
      </c>
      <c r="N193" s="17">
        <f>Premissas!$B$4*M193</f>
        <v>10000</v>
      </c>
      <c r="O193" s="17">
        <f t="shared" si="4"/>
        <v>748</v>
      </c>
      <c r="P193" s="17">
        <f t="shared" si="5"/>
        <v>12934.3</v>
      </c>
    </row>
    <row r="194" spans="1:16" ht="15" customHeight="1" x14ac:dyDescent="0.2">
      <c r="A194" s="11">
        <v>193</v>
      </c>
      <c r="B194" s="11" t="s">
        <v>194</v>
      </c>
      <c r="C194" s="11" t="s">
        <v>181</v>
      </c>
      <c r="D194" s="11" t="s">
        <v>195</v>
      </c>
      <c r="E194" s="12">
        <v>68.099999999999994</v>
      </c>
      <c r="F194" s="13">
        <v>0.6</v>
      </c>
      <c r="G194" s="14"/>
      <c r="H194" s="15">
        <v>46112</v>
      </c>
      <c r="I194" s="15">
        <v>46113</v>
      </c>
      <c r="J194" s="11">
        <v>1</v>
      </c>
      <c r="K194" s="16">
        <v>6.4000000000000003E-3</v>
      </c>
      <c r="L194" s="11" t="s">
        <v>20</v>
      </c>
      <c r="M194" s="13">
        <v>3.5000000000000003E-2</v>
      </c>
      <c r="N194" s="17">
        <f>Premissas!$B$4*M194</f>
        <v>3500.0000000000005</v>
      </c>
      <c r="O194" s="17">
        <f t="shared" ref="O194:O257" si="6">N194*K194</f>
        <v>22.400000000000006</v>
      </c>
      <c r="P194" s="17">
        <f t="shared" si="5"/>
        <v>12956.699999999999</v>
      </c>
    </row>
    <row r="195" spans="1:16" ht="15" customHeight="1" x14ac:dyDescent="0.2">
      <c r="A195" s="11">
        <v>194</v>
      </c>
      <c r="B195" s="11" t="s">
        <v>196</v>
      </c>
      <c r="C195" s="11" t="s">
        <v>185</v>
      </c>
      <c r="D195" s="11" t="s">
        <v>167</v>
      </c>
      <c r="E195" s="12"/>
      <c r="F195" s="13">
        <v>0.66670000000000007</v>
      </c>
      <c r="G195" s="14">
        <v>1.603</v>
      </c>
      <c r="H195" s="15">
        <v>46111</v>
      </c>
      <c r="I195" s="15">
        <v>46114</v>
      </c>
      <c r="J195" s="11">
        <v>3</v>
      </c>
      <c r="K195" s="16">
        <v>5.9400000000000001E-2</v>
      </c>
      <c r="L195" s="11" t="s">
        <v>10</v>
      </c>
      <c r="M195" s="13">
        <v>0.1</v>
      </c>
      <c r="N195" s="17">
        <f>Premissas!$B$4*M195</f>
        <v>10000</v>
      </c>
      <c r="O195" s="17">
        <f t="shared" si="6"/>
        <v>594</v>
      </c>
      <c r="P195" s="17">
        <f t="shared" ref="P195:P258" si="7">P194+O195</f>
        <v>13550.699999999999</v>
      </c>
    </row>
    <row r="196" spans="1:16" ht="15" customHeight="1" x14ac:dyDescent="0.2">
      <c r="A196" s="11">
        <v>195</v>
      </c>
      <c r="B196" s="11" t="s">
        <v>150</v>
      </c>
      <c r="C196" s="11" t="s">
        <v>185</v>
      </c>
      <c r="D196" s="11" t="s">
        <v>158</v>
      </c>
      <c r="E196" s="12"/>
      <c r="F196" s="13">
        <v>0.76919999999999999</v>
      </c>
      <c r="G196" s="14">
        <v>1.339</v>
      </c>
      <c r="H196" s="15">
        <v>46114</v>
      </c>
      <c r="I196" s="15">
        <v>46114</v>
      </c>
      <c r="J196" s="11">
        <v>0</v>
      </c>
      <c r="K196" s="16">
        <v>0</v>
      </c>
      <c r="L196" s="11" t="s">
        <v>20</v>
      </c>
      <c r="M196" s="13">
        <v>3.5000000000000003E-2</v>
      </c>
      <c r="N196" s="17">
        <f>Premissas!$B$4*M196</f>
        <v>3500.0000000000005</v>
      </c>
      <c r="O196" s="17">
        <f t="shared" si="6"/>
        <v>0</v>
      </c>
      <c r="P196" s="17">
        <f t="shared" si="7"/>
        <v>13550.699999999999</v>
      </c>
    </row>
    <row r="197" spans="1:16" ht="15" customHeight="1" x14ac:dyDescent="0.2">
      <c r="A197" s="11">
        <v>196</v>
      </c>
      <c r="B197" s="11" t="s">
        <v>197</v>
      </c>
      <c r="C197" s="11" t="s">
        <v>181</v>
      </c>
      <c r="D197" s="11" t="s">
        <v>195</v>
      </c>
      <c r="E197" s="12">
        <v>67.099999999999994</v>
      </c>
      <c r="F197" s="13">
        <v>0.88890000000000002</v>
      </c>
      <c r="G197" s="14">
        <v>3.5619999999999998</v>
      </c>
      <c r="H197" s="15">
        <v>46113</v>
      </c>
      <c r="I197" s="15">
        <v>46118</v>
      </c>
      <c r="J197" s="11">
        <v>5</v>
      </c>
      <c r="K197" s="16">
        <v>5.57E-2</v>
      </c>
      <c r="L197" s="11" t="s">
        <v>16</v>
      </c>
      <c r="M197" s="13">
        <v>7.0000000000000007E-2</v>
      </c>
      <c r="N197" s="17">
        <f>Premissas!$B$4*M197</f>
        <v>7000.0000000000009</v>
      </c>
      <c r="O197" s="17">
        <f t="shared" si="6"/>
        <v>389.90000000000003</v>
      </c>
      <c r="P197" s="17">
        <f t="shared" si="7"/>
        <v>13940.599999999999</v>
      </c>
    </row>
    <row r="198" spans="1:16" ht="15" customHeight="1" x14ac:dyDescent="0.2">
      <c r="A198" s="11">
        <v>197</v>
      </c>
      <c r="B198" s="11" t="s">
        <v>198</v>
      </c>
      <c r="C198" s="11" t="s">
        <v>185</v>
      </c>
      <c r="D198" s="11" t="s">
        <v>158</v>
      </c>
      <c r="E198" s="12"/>
      <c r="F198" s="13">
        <v>0.72900000000000009</v>
      </c>
      <c r="G198" s="14">
        <v>1.6439999999999999</v>
      </c>
      <c r="H198" s="15">
        <v>46118</v>
      </c>
      <c r="I198" s="15">
        <v>46119</v>
      </c>
      <c r="J198" s="11">
        <v>1</v>
      </c>
      <c r="K198" s="16">
        <v>5.33E-2</v>
      </c>
      <c r="L198" s="11" t="s">
        <v>8</v>
      </c>
      <c r="M198" s="13">
        <v>0.14000000000000001</v>
      </c>
      <c r="N198" s="17">
        <f>Premissas!$B$4*M198</f>
        <v>14000.000000000002</v>
      </c>
      <c r="O198" s="17">
        <f t="shared" si="6"/>
        <v>746.2</v>
      </c>
      <c r="P198" s="17">
        <f t="shared" si="7"/>
        <v>14686.8</v>
      </c>
    </row>
    <row r="199" spans="1:16" ht="15" customHeight="1" x14ac:dyDescent="0.2">
      <c r="A199" s="11">
        <v>198</v>
      </c>
      <c r="B199" s="11" t="s">
        <v>199</v>
      </c>
      <c r="C199" s="11" t="s">
        <v>185</v>
      </c>
      <c r="D199" s="11" t="s">
        <v>167</v>
      </c>
      <c r="E199" s="12"/>
      <c r="F199" s="13">
        <v>0.68569999999999998</v>
      </c>
      <c r="G199" s="14">
        <v>1.579</v>
      </c>
      <c r="H199" s="15">
        <v>46112</v>
      </c>
      <c r="I199" s="15">
        <v>46119</v>
      </c>
      <c r="J199" s="11">
        <v>7</v>
      </c>
      <c r="K199" s="16">
        <v>5.0900000000000001E-2</v>
      </c>
      <c r="L199" s="11" t="s">
        <v>10</v>
      </c>
      <c r="M199" s="13">
        <v>0.1</v>
      </c>
      <c r="N199" s="17">
        <f>Premissas!$B$4*M199</f>
        <v>10000</v>
      </c>
      <c r="O199" s="17">
        <f t="shared" si="6"/>
        <v>509</v>
      </c>
      <c r="P199" s="17">
        <f t="shared" si="7"/>
        <v>15195.8</v>
      </c>
    </row>
    <row r="200" spans="1:16" ht="15" customHeight="1" x14ac:dyDescent="0.2">
      <c r="A200" s="11">
        <v>199</v>
      </c>
      <c r="B200" s="11" t="s">
        <v>200</v>
      </c>
      <c r="C200" s="11" t="s">
        <v>185</v>
      </c>
      <c r="D200" s="11" t="s">
        <v>167</v>
      </c>
      <c r="E200" s="12"/>
      <c r="F200" s="13">
        <v>0.6381</v>
      </c>
      <c r="G200" s="14">
        <v>1.3979999999999999</v>
      </c>
      <c r="H200" s="15">
        <v>46114</v>
      </c>
      <c r="I200" s="15">
        <v>46119</v>
      </c>
      <c r="J200" s="11">
        <v>5</v>
      </c>
      <c r="K200" s="16">
        <v>6.5099999999999991E-2</v>
      </c>
      <c r="L200" s="11" t="s">
        <v>20</v>
      </c>
      <c r="M200" s="13">
        <v>3.5000000000000003E-2</v>
      </c>
      <c r="N200" s="17">
        <f>Premissas!$B$4*M200</f>
        <v>3500.0000000000005</v>
      </c>
      <c r="O200" s="17">
        <f t="shared" si="6"/>
        <v>227.85</v>
      </c>
      <c r="P200" s="17">
        <f t="shared" si="7"/>
        <v>15423.65</v>
      </c>
    </row>
    <row r="201" spans="1:16" ht="15" customHeight="1" x14ac:dyDescent="0.2">
      <c r="A201" s="11">
        <v>200</v>
      </c>
      <c r="B201" s="11" t="s">
        <v>201</v>
      </c>
      <c r="C201" s="11" t="s">
        <v>181</v>
      </c>
      <c r="D201" s="11" t="s">
        <v>182</v>
      </c>
      <c r="E201" s="12">
        <v>53.1</v>
      </c>
      <c r="F201" s="13">
        <v>0</v>
      </c>
      <c r="G201" s="14"/>
      <c r="H201" s="15">
        <v>46119</v>
      </c>
      <c r="I201" s="15">
        <v>46119</v>
      </c>
      <c r="J201" s="11">
        <v>0</v>
      </c>
      <c r="K201" s="16">
        <v>-1.6000000000000001E-3</v>
      </c>
      <c r="L201" s="11" t="s">
        <v>22</v>
      </c>
      <c r="M201" s="13">
        <v>0</v>
      </c>
      <c r="N201" s="17">
        <f>Premissas!$B$4*M201</f>
        <v>0</v>
      </c>
      <c r="O201" s="17">
        <f t="shared" si="6"/>
        <v>0</v>
      </c>
      <c r="P201" s="17">
        <f t="shared" si="7"/>
        <v>15423.65</v>
      </c>
    </row>
    <row r="202" spans="1:16" ht="15" customHeight="1" x14ac:dyDescent="0.2">
      <c r="A202" s="11">
        <v>201</v>
      </c>
      <c r="B202" s="11" t="s">
        <v>202</v>
      </c>
      <c r="C202" s="11" t="s">
        <v>181</v>
      </c>
      <c r="D202" s="11" t="s">
        <v>182</v>
      </c>
      <c r="E202" s="12">
        <v>53.1</v>
      </c>
      <c r="F202" s="13">
        <v>0</v>
      </c>
      <c r="G202" s="14"/>
      <c r="H202" s="15">
        <v>46119</v>
      </c>
      <c r="I202" s="15">
        <v>46119</v>
      </c>
      <c r="J202" s="11">
        <v>0</v>
      </c>
      <c r="K202" s="16">
        <v>-2.3999999999999998E-3</v>
      </c>
      <c r="L202" s="11" t="s">
        <v>22</v>
      </c>
      <c r="M202" s="13">
        <v>0</v>
      </c>
      <c r="N202" s="17">
        <f>Premissas!$B$4*M202</f>
        <v>0</v>
      </c>
      <c r="O202" s="17">
        <f t="shared" si="6"/>
        <v>0</v>
      </c>
      <c r="P202" s="17">
        <f t="shared" si="7"/>
        <v>15423.65</v>
      </c>
    </row>
    <row r="203" spans="1:16" ht="15" customHeight="1" x14ac:dyDescent="0.2">
      <c r="A203" s="11">
        <v>202</v>
      </c>
      <c r="B203" s="11" t="s">
        <v>202</v>
      </c>
      <c r="C203" s="11" t="s">
        <v>181</v>
      </c>
      <c r="D203" s="11" t="s">
        <v>182</v>
      </c>
      <c r="E203" s="12">
        <v>53.1</v>
      </c>
      <c r="F203" s="13">
        <v>0</v>
      </c>
      <c r="G203" s="14"/>
      <c r="H203" s="15">
        <v>46119</v>
      </c>
      <c r="I203" s="15">
        <v>46119</v>
      </c>
      <c r="J203" s="11">
        <v>0</v>
      </c>
      <c r="K203" s="16">
        <v>0</v>
      </c>
      <c r="L203" s="11" t="s">
        <v>22</v>
      </c>
      <c r="M203" s="13">
        <v>0</v>
      </c>
      <c r="N203" s="17">
        <f>Premissas!$B$4*M203</f>
        <v>0</v>
      </c>
      <c r="O203" s="17">
        <f t="shared" si="6"/>
        <v>0</v>
      </c>
      <c r="P203" s="17">
        <f t="shared" si="7"/>
        <v>15423.65</v>
      </c>
    </row>
    <row r="204" spans="1:16" ht="15" customHeight="1" x14ac:dyDescent="0.2">
      <c r="A204" s="11">
        <v>203</v>
      </c>
      <c r="B204" s="11" t="s">
        <v>190</v>
      </c>
      <c r="C204" s="11" t="s">
        <v>185</v>
      </c>
      <c r="D204" s="11" t="s">
        <v>158</v>
      </c>
      <c r="E204" s="12"/>
      <c r="F204" s="13">
        <v>0.73939999999999995</v>
      </c>
      <c r="G204" s="14">
        <v>1.5629999999999999</v>
      </c>
      <c r="H204" s="15">
        <v>46114</v>
      </c>
      <c r="I204" s="15">
        <v>46120</v>
      </c>
      <c r="J204" s="11">
        <v>6</v>
      </c>
      <c r="K204" s="16">
        <v>8.6300000000000002E-2</v>
      </c>
      <c r="L204" s="11" t="s">
        <v>8</v>
      </c>
      <c r="M204" s="13">
        <v>0.14000000000000001</v>
      </c>
      <c r="N204" s="17">
        <f>Premissas!$B$4*M204</f>
        <v>14000.000000000002</v>
      </c>
      <c r="O204" s="17">
        <f t="shared" si="6"/>
        <v>1208.2000000000003</v>
      </c>
      <c r="P204" s="17">
        <f t="shared" si="7"/>
        <v>16631.849999999999</v>
      </c>
    </row>
    <row r="205" spans="1:16" ht="15" customHeight="1" x14ac:dyDescent="0.2">
      <c r="A205" s="11">
        <v>204</v>
      </c>
      <c r="B205" s="11" t="s">
        <v>203</v>
      </c>
      <c r="C205" s="11" t="s">
        <v>185</v>
      </c>
      <c r="D205" s="11" t="s">
        <v>167</v>
      </c>
      <c r="E205" s="12"/>
      <c r="F205" s="13">
        <v>0.625</v>
      </c>
      <c r="G205" s="14">
        <v>1.361</v>
      </c>
      <c r="H205" s="15">
        <v>46113</v>
      </c>
      <c r="I205" s="15">
        <v>46120</v>
      </c>
      <c r="J205" s="11">
        <v>7</v>
      </c>
      <c r="K205" s="16">
        <v>9.1700000000000004E-2</v>
      </c>
      <c r="L205" s="11" t="s">
        <v>20</v>
      </c>
      <c r="M205" s="13">
        <v>3.5000000000000003E-2</v>
      </c>
      <c r="N205" s="17">
        <f>Premissas!$B$4*M205</f>
        <v>3500.0000000000005</v>
      </c>
      <c r="O205" s="17">
        <f t="shared" si="6"/>
        <v>320.95000000000005</v>
      </c>
      <c r="P205" s="17">
        <f t="shared" si="7"/>
        <v>16952.8</v>
      </c>
    </row>
    <row r="206" spans="1:16" ht="15" customHeight="1" x14ac:dyDescent="0.2">
      <c r="A206" s="11">
        <v>205</v>
      </c>
      <c r="B206" s="11" t="s">
        <v>190</v>
      </c>
      <c r="C206" s="11" t="s">
        <v>185</v>
      </c>
      <c r="D206" s="11" t="s">
        <v>158</v>
      </c>
      <c r="E206" s="12"/>
      <c r="F206" s="13">
        <v>0.73939999999999995</v>
      </c>
      <c r="G206" s="14">
        <v>1.5629999999999999</v>
      </c>
      <c r="H206" s="15">
        <v>46114</v>
      </c>
      <c r="I206" s="15">
        <v>46120</v>
      </c>
      <c r="J206" s="11">
        <v>6</v>
      </c>
      <c r="K206" s="16">
        <v>8.6300000000000002E-2</v>
      </c>
      <c r="L206" s="11" t="s">
        <v>8</v>
      </c>
      <c r="M206" s="13">
        <v>0.14000000000000001</v>
      </c>
      <c r="N206" s="17">
        <f>Premissas!$B$4*M206</f>
        <v>14000.000000000002</v>
      </c>
      <c r="O206" s="17">
        <f t="shared" si="6"/>
        <v>1208.2000000000003</v>
      </c>
      <c r="P206" s="17">
        <f t="shared" si="7"/>
        <v>18161</v>
      </c>
    </row>
    <row r="207" spans="1:16" ht="15" customHeight="1" x14ac:dyDescent="0.2">
      <c r="A207" s="11">
        <v>206</v>
      </c>
      <c r="B207" s="11" t="s">
        <v>203</v>
      </c>
      <c r="C207" s="11" t="s">
        <v>185</v>
      </c>
      <c r="D207" s="11" t="s">
        <v>167</v>
      </c>
      <c r="E207" s="12"/>
      <c r="F207" s="13">
        <v>0.625</v>
      </c>
      <c r="G207" s="14">
        <v>1.361</v>
      </c>
      <c r="H207" s="15">
        <v>46113</v>
      </c>
      <c r="I207" s="15">
        <v>46120</v>
      </c>
      <c r="J207" s="11">
        <v>7</v>
      </c>
      <c r="K207" s="16">
        <v>9.1700000000000004E-2</v>
      </c>
      <c r="L207" s="11" t="s">
        <v>20</v>
      </c>
      <c r="M207" s="13">
        <v>3.5000000000000003E-2</v>
      </c>
      <c r="N207" s="17">
        <f>Premissas!$B$4*M207</f>
        <v>3500.0000000000005</v>
      </c>
      <c r="O207" s="17">
        <f t="shared" si="6"/>
        <v>320.95000000000005</v>
      </c>
      <c r="P207" s="17">
        <f t="shared" si="7"/>
        <v>18481.95</v>
      </c>
    </row>
    <row r="208" spans="1:16" ht="15" customHeight="1" x14ac:dyDescent="0.2">
      <c r="A208" s="11">
        <v>207</v>
      </c>
      <c r="B208" s="11" t="s">
        <v>204</v>
      </c>
      <c r="C208" s="11" t="s">
        <v>185</v>
      </c>
      <c r="D208" s="11" t="s">
        <v>167</v>
      </c>
      <c r="E208" s="12"/>
      <c r="F208" s="13">
        <v>0.68069999999999997</v>
      </c>
      <c r="G208" s="14">
        <v>1.601</v>
      </c>
      <c r="H208" s="15">
        <v>46120</v>
      </c>
      <c r="I208" s="15">
        <v>46120</v>
      </c>
      <c r="J208" s="11">
        <v>0</v>
      </c>
      <c r="K208" s="16">
        <v>0</v>
      </c>
      <c r="L208" s="11" t="s">
        <v>10</v>
      </c>
      <c r="M208" s="13">
        <v>0.1</v>
      </c>
      <c r="N208" s="17">
        <f>Premissas!$B$4*M208</f>
        <v>10000</v>
      </c>
      <c r="O208" s="17">
        <f t="shared" si="6"/>
        <v>0</v>
      </c>
      <c r="P208" s="17">
        <f t="shared" si="7"/>
        <v>18481.95</v>
      </c>
    </row>
    <row r="209" spans="1:16" ht="15" customHeight="1" x14ac:dyDescent="0.2">
      <c r="A209" s="11">
        <v>208</v>
      </c>
      <c r="B209" s="11" t="s">
        <v>205</v>
      </c>
      <c r="C209" s="11" t="s">
        <v>181</v>
      </c>
      <c r="D209" s="11" t="s">
        <v>195</v>
      </c>
      <c r="E209" s="12">
        <v>68.099999999999994</v>
      </c>
      <c r="F209" s="13">
        <v>0.6</v>
      </c>
      <c r="G209" s="14"/>
      <c r="H209" s="15">
        <v>46099</v>
      </c>
      <c r="I209" s="15">
        <v>46122</v>
      </c>
      <c r="J209" s="11">
        <v>23</v>
      </c>
      <c r="K209" s="16">
        <v>5.8600000000000013E-2</v>
      </c>
      <c r="L209" s="11" t="s">
        <v>20</v>
      </c>
      <c r="M209" s="13">
        <v>3.5000000000000003E-2</v>
      </c>
      <c r="N209" s="17">
        <f>Premissas!$B$4*M209</f>
        <v>3500.0000000000005</v>
      </c>
      <c r="O209" s="17">
        <f t="shared" si="6"/>
        <v>205.10000000000008</v>
      </c>
      <c r="P209" s="17">
        <f t="shared" si="7"/>
        <v>18687.05</v>
      </c>
    </row>
    <row r="210" spans="1:16" ht="15" customHeight="1" x14ac:dyDescent="0.2">
      <c r="A210" s="11">
        <v>209</v>
      </c>
      <c r="B210" s="11" t="s">
        <v>206</v>
      </c>
      <c r="C210" s="11" t="s">
        <v>181</v>
      </c>
      <c r="D210" s="11" t="s">
        <v>182</v>
      </c>
      <c r="E210" s="12">
        <v>54.1</v>
      </c>
      <c r="F210" s="13">
        <v>0.3</v>
      </c>
      <c r="G210" s="14">
        <v>1.7270000000000001</v>
      </c>
      <c r="H210" s="15">
        <v>46092</v>
      </c>
      <c r="I210" s="15">
        <v>46130</v>
      </c>
      <c r="J210" s="11">
        <v>38</v>
      </c>
      <c r="K210" s="16">
        <v>5.5399999999999998E-2</v>
      </c>
      <c r="L210" s="11" t="s">
        <v>22</v>
      </c>
      <c r="M210" s="13">
        <v>0</v>
      </c>
      <c r="N210" s="17">
        <f>Premissas!$B$4*M210</f>
        <v>0</v>
      </c>
      <c r="O210" s="17">
        <f t="shared" si="6"/>
        <v>0</v>
      </c>
      <c r="P210" s="17">
        <f t="shared" si="7"/>
        <v>18687.05</v>
      </c>
    </row>
    <row r="211" spans="1:16" ht="15" customHeight="1" x14ac:dyDescent="0.2">
      <c r="A211" s="11">
        <v>210</v>
      </c>
      <c r="B211" s="11" t="s">
        <v>207</v>
      </c>
      <c r="C211" s="11" t="s">
        <v>185</v>
      </c>
      <c r="D211" s="11" t="s">
        <v>167</v>
      </c>
      <c r="E211" s="12"/>
      <c r="F211" s="13">
        <v>0.68640000000000001</v>
      </c>
      <c r="G211" s="14">
        <v>1.5589999999999999</v>
      </c>
      <c r="H211" s="15">
        <v>46129</v>
      </c>
      <c r="I211" s="15">
        <v>46133</v>
      </c>
      <c r="J211" s="11">
        <v>4</v>
      </c>
      <c r="K211" s="16">
        <v>5.0500000000000003E-2</v>
      </c>
      <c r="L211" s="11" t="s">
        <v>10</v>
      </c>
      <c r="M211" s="13">
        <v>0.1</v>
      </c>
      <c r="N211" s="17">
        <f>Premissas!$B$4*M211</f>
        <v>10000</v>
      </c>
      <c r="O211" s="17">
        <f t="shared" si="6"/>
        <v>505.00000000000006</v>
      </c>
      <c r="P211" s="17">
        <f t="shared" si="7"/>
        <v>19192.05</v>
      </c>
    </row>
    <row r="212" spans="1:16" ht="15" customHeight="1" x14ac:dyDescent="0.2">
      <c r="A212" s="11">
        <v>211</v>
      </c>
      <c r="B212" s="11" t="s">
        <v>208</v>
      </c>
      <c r="C212" s="11" t="s">
        <v>181</v>
      </c>
      <c r="D212" s="11" t="s">
        <v>189</v>
      </c>
      <c r="E212" s="12">
        <v>95.1</v>
      </c>
      <c r="F212" s="13">
        <v>0.9</v>
      </c>
      <c r="G212" s="14">
        <v>2.8679999999999999</v>
      </c>
      <c r="H212" s="15">
        <v>46135</v>
      </c>
      <c r="I212" s="15">
        <v>46139</v>
      </c>
      <c r="J212" s="11">
        <v>4</v>
      </c>
      <c r="K212" s="16">
        <v>7.9100000000000004E-2</v>
      </c>
      <c r="L212" s="11" t="s">
        <v>18</v>
      </c>
      <c r="M212" s="13">
        <v>0.06</v>
      </c>
      <c r="N212" s="17">
        <f>Premissas!$B$4*M212</f>
        <v>6000</v>
      </c>
      <c r="O212" s="17">
        <f t="shared" si="6"/>
        <v>474.6</v>
      </c>
      <c r="P212" s="17">
        <f t="shared" si="7"/>
        <v>19666.649999999998</v>
      </c>
    </row>
    <row r="213" spans="1:16" ht="15" customHeight="1" x14ac:dyDescent="0.2">
      <c r="A213" s="11">
        <v>212</v>
      </c>
      <c r="B213" s="11" t="s">
        <v>209</v>
      </c>
      <c r="C213" s="11" t="s">
        <v>185</v>
      </c>
      <c r="D213" s="11" t="s">
        <v>167</v>
      </c>
      <c r="E213" s="12"/>
      <c r="F213" s="13">
        <v>0.60680000000000001</v>
      </c>
      <c r="G213" s="14">
        <v>1.605</v>
      </c>
      <c r="H213" s="15">
        <v>46135</v>
      </c>
      <c r="I213" s="15">
        <v>46140</v>
      </c>
      <c r="J213" s="11">
        <v>5</v>
      </c>
      <c r="K213" s="16">
        <v>5.0199999999999988E-2</v>
      </c>
      <c r="L213" s="11" t="s">
        <v>10</v>
      </c>
      <c r="M213" s="13">
        <v>0.1</v>
      </c>
      <c r="N213" s="17">
        <f>Premissas!$B$4*M213</f>
        <v>10000</v>
      </c>
      <c r="O213" s="17">
        <f t="shared" si="6"/>
        <v>501.99999999999989</v>
      </c>
      <c r="P213" s="17">
        <f t="shared" si="7"/>
        <v>20168.649999999998</v>
      </c>
    </row>
    <row r="214" spans="1:16" ht="15" customHeight="1" x14ac:dyDescent="0.2">
      <c r="A214" s="11">
        <v>213</v>
      </c>
      <c r="B214" s="11" t="s">
        <v>210</v>
      </c>
      <c r="C214" s="11" t="s">
        <v>181</v>
      </c>
      <c r="D214" s="11" t="s">
        <v>189</v>
      </c>
      <c r="E214" s="12">
        <v>75.099999999999994</v>
      </c>
      <c r="F214" s="13">
        <v>0.8</v>
      </c>
      <c r="G214" s="14">
        <v>2.1080000000000001</v>
      </c>
      <c r="H214" s="15">
        <v>46135</v>
      </c>
      <c r="I214" s="15">
        <v>46143</v>
      </c>
      <c r="J214" s="11">
        <v>8</v>
      </c>
      <c r="K214" s="16">
        <v>0.17380000000000001</v>
      </c>
      <c r="L214" s="11" t="s">
        <v>20</v>
      </c>
      <c r="M214" s="13">
        <v>3.5000000000000003E-2</v>
      </c>
      <c r="N214" s="17">
        <f>Premissas!$B$4*M214</f>
        <v>3500.0000000000005</v>
      </c>
      <c r="O214" s="17">
        <f t="shared" si="6"/>
        <v>608.30000000000007</v>
      </c>
      <c r="P214" s="17">
        <f t="shared" si="7"/>
        <v>20776.949999999997</v>
      </c>
    </row>
    <row r="215" spans="1:16" ht="15" customHeight="1" x14ac:dyDescent="0.2">
      <c r="A215" s="11">
        <v>214</v>
      </c>
      <c r="B215" s="11" t="s">
        <v>211</v>
      </c>
      <c r="C215" s="11" t="s">
        <v>185</v>
      </c>
      <c r="D215" s="11" t="s">
        <v>167</v>
      </c>
      <c r="E215" s="12"/>
      <c r="F215" s="13">
        <v>0.66200000000000003</v>
      </c>
      <c r="G215" s="14">
        <v>1.53</v>
      </c>
      <c r="H215" s="15">
        <v>46142</v>
      </c>
      <c r="I215" s="15">
        <v>46144</v>
      </c>
      <c r="J215" s="11">
        <v>2</v>
      </c>
      <c r="K215" s="16">
        <v>6.9000000000000006E-2</v>
      </c>
      <c r="L215" s="11" t="s">
        <v>10</v>
      </c>
      <c r="M215" s="13">
        <v>0.1</v>
      </c>
      <c r="N215" s="17">
        <f>Premissas!$B$4*M215</f>
        <v>10000</v>
      </c>
      <c r="O215" s="17">
        <f t="shared" si="6"/>
        <v>690.00000000000011</v>
      </c>
      <c r="P215" s="17">
        <f t="shared" si="7"/>
        <v>21466.949999999997</v>
      </c>
    </row>
    <row r="216" spans="1:16" ht="15" customHeight="1" x14ac:dyDescent="0.2">
      <c r="A216" s="11">
        <v>215</v>
      </c>
      <c r="B216" s="11" t="s">
        <v>133</v>
      </c>
      <c r="C216" s="11" t="s">
        <v>185</v>
      </c>
      <c r="D216" s="11" t="s">
        <v>158</v>
      </c>
      <c r="E216" s="12"/>
      <c r="F216" s="13">
        <v>0.70310000000000006</v>
      </c>
      <c r="G216" s="14">
        <v>1.6259999999999999</v>
      </c>
      <c r="H216" s="15">
        <v>46143</v>
      </c>
      <c r="I216" s="15">
        <v>46147</v>
      </c>
      <c r="J216" s="11">
        <v>4</v>
      </c>
      <c r="K216" s="16">
        <v>6.0100000000000001E-2</v>
      </c>
      <c r="L216" s="11" t="s">
        <v>8</v>
      </c>
      <c r="M216" s="13">
        <v>0.14000000000000001</v>
      </c>
      <c r="N216" s="17">
        <f>Premissas!$B$4*M216</f>
        <v>14000.000000000002</v>
      </c>
      <c r="O216" s="17">
        <f t="shared" si="6"/>
        <v>841.40000000000009</v>
      </c>
      <c r="P216" s="17">
        <f t="shared" si="7"/>
        <v>22308.35</v>
      </c>
    </row>
    <row r="217" spans="1:16" ht="15" customHeight="1" x14ac:dyDescent="0.2">
      <c r="A217" s="11">
        <v>216</v>
      </c>
      <c r="B217" s="11" t="s">
        <v>147</v>
      </c>
      <c r="C217" s="11" t="s">
        <v>185</v>
      </c>
      <c r="D217" s="11" t="s">
        <v>158</v>
      </c>
      <c r="E217" s="12"/>
      <c r="F217" s="13">
        <v>0.72970000000000002</v>
      </c>
      <c r="G217" s="14">
        <v>1.39</v>
      </c>
      <c r="H217" s="15">
        <v>46142</v>
      </c>
      <c r="I217" s="15">
        <v>46147</v>
      </c>
      <c r="J217" s="11">
        <v>5</v>
      </c>
      <c r="K217" s="16">
        <v>6.1500000000000013E-2</v>
      </c>
      <c r="L217" s="11" t="s">
        <v>20</v>
      </c>
      <c r="M217" s="13">
        <v>3.5000000000000003E-2</v>
      </c>
      <c r="N217" s="17">
        <f>Premissas!$B$4*M217</f>
        <v>3500.0000000000005</v>
      </c>
      <c r="O217" s="17">
        <f t="shared" si="6"/>
        <v>215.25000000000009</v>
      </c>
      <c r="P217" s="17">
        <f t="shared" si="7"/>
        <v>22523.599999999999</v>
      </c>
    </row>
    <row r="218" spans="1:16" ht="15" customHeight="1" x14ac:dyDescent="0.2">
      <c r="A218" s="11">
        <v>217</v>
      </c>
      <c r="B218" s="11" t="s">
        <v>212</v>
      </c>
      <c r="C218" s="11" t="s">
        <v>181</v>
      </c>
      <c r="D218" s="11" t="s">
        <v>195</v>
      </c>
      <c r="E218" s="12">
        <v>66.099999999999994</v>
      </c>
      <c r="F218" s="13">
        <v>0.8</v>
      </c>
      <c r="G218" s="14">
        <v>1.724</v>
      </c>
      <c r="H218" s="15">
        <v>46147</v>
      </c>
      <c r="I218" s="15">
        <v>46148</v>
      </c>
      <c r="J218" s="11">
        <v>1</v>
      </c>
      <c r="K218" s="16">
        <v>5.0900000000000001E-2</v>
      </c>
      <c r="L218" s="11" t="s">
        <v>16</v>
      </c>
      <c r="M218" s="13">
        <v>7.0000000000000007E-2</v>
      </c>
      <c r="N218" s="17">
        <f>Premissas!$B$4*M218</f>
        <v>7000.0000000000009</v>
      </c>
      <c r="O218" s="17">
        <f t="shared" si="6"/>
        <v>356.30000000000007</v>
      </c>
      <c r="P218" s="17">
        <f t="shared" si="7"/>
        <v>22879.899999999998</v>
      </c>
    </row>
    <row r="219" spans="1:16" ht="15" customHeight="1" x14ac:dyDescent="0.2">
      <c r="A219" s="11">
        <v>218</v>
      </c>
      <c r="B219" s="11" t="s">
        <v>76</v>
      </c>
      <c r="C219" s="11" t="s">
        <v>185</v>
      </c>
      <c r="D219" s="11" t="s">
        <v>167</v>
      </c>
      <c r="E219" s="12"/>
      <c r="F219" s="13">
        <v>0.60109999999999997</v>
      </c>
      <c r="G219" s="14">
        <v>1.571</v>
      </c>
      <c r="H219" s="15">
        <v>46143</v>
      </c>
      <c r="I219" s="15">
        <v>46148</v>
      </c>
      <c r="J219" s="11">
        <v>5</v>
      </c>
      <c r="K219" s="16">
        <v>5.1100000000000013E-2</v>
      </c>
      <c r="L219" s="11" t="s">
        <v>10</v>
      </c>
      <c r="M219" s="13">
        <v>0.1</v>
      </c>
      <c r="N219" s="17">
        <f>Premissas!$B$4*M219</f>
        <v>10000</v>
      </c>
      <c r="O219" s="17">
        <f t="shared" si="6"/>
        <v>511.00000000000011</v>
      </c>
      <c r="P219" s="17">
        <f t="shared" si="7"/>
        <v>23390.899999999998</v>
      </c>
    </row>
    <row r="220" spans="1:16" ht="15" customHeight="1" x14ac:dyDescent="0.2">
      <c r="A220" s="11">
        <v>219</v>
      </c>
      <c r="B220" s="11" t="s">
        <v>213</v>
      </c>
      <c r="C220" s="11" t="s">
        <v>185</v>
      </c>
      <c r="D220" s="11" t="s">
        <v>167</v>
      </c>
      <c r="E220" s="12"/>
      <c r="F220" s="13">
        <v>0.69769999999999999</v>
      </c>
      <c r="G220" s="14">
        <v>1.492</v>
      </c>
      <c r="H220" s="15">
        <v>46146</v>
      </c>
      <c r="I220" s="15">
        <v>46148</v>
      </c>
      <c r="J220" s="11">
        <v>2</v>
      </c>
      <c r="K220" s="16">
        <v>5.1700000000000003E-2</v>
      </c>
      <c r="L220" s="11" t="s">
        <v>10</v>
      </c>
      <c r="M220" s="13">
        <v>0.1</v>
      </c>
      <c r="N220" s="17">
        <f>Premissas!$B$4*M220</f>
        <v>10000</v>
      </c>
      <c r="O220" s="17">
        <f t="shared" si="6"/>
        <v>517</v>
      </c>
      <c r="P220" s="17">
        <f t="shared" si="7"/>
        <v>23907.899999999998</v>
      </c>
    </row>
    <row r="221" spans="1:16" ht="15" customHeight="1" x14ac:dyDescent="0.2">
      <c r="A221" s="11">
        <v>220</v>
      </c>
      <c r="B221" s="11" t="s">
        <v>214</v>
      </c>
      <c r="C221" s="11" t="s">
        <v>185</v>
      </c>
      <c r="D221" s="11" t="s">
        <v>167</v>
      </c>
      <c r="E221" s="12"/>
      <c r="F221" s="13">
        <v>0.64329999999999998</v>
      </c>
      <c r="G221" s="14">
        <v>1.4870000000000001</v>
      </c>
      <c r="H221" s="15">
        <v>46143</v>
      </c>
      <c r="I221" s="15">
        <v>46148</v>
      </c>
      <c r="J221" s="11">
        <v>5</v>
      </c>
      <c r="K221" s="16">
        <v>7.2800000000000004E-2</v>
      </c>
      <c r="L221" s="11" t="s">
        <v>10</v>
      </c>
      <c r="M221" s="13">
        <v>0.1</v>
      </c>
      <c r="N221" s="17">
        <f>Premissas!$B$4*M221</f>
        <v>10000</v>
      </c>
      <c r="O221" s="17">
        <f t="shared" si="6"/>
        <v>728</v>
      </c>
      <c r="P221" s="17">
        <f t="shared" si="7"/>
        <v>24635.899999999998</v>
      </c>
    </row>
    <row r="222" spans="1:16" ht="15" customHeight="1" x14ac:dyDescent="0.2">
      <c r="A222" s="11">
        <v>221</v>
      </c>
      <c r="B222" s="11" t="s">
        <v>215</v>
      </c>
      <c r="C222" s="11" t="s">
        <v>181</v>
      </c>
      <c r="D222" s="11" t="s">
        <v>182</v>
      </c>
      <c r="E222" s="12">
        <v>55.1</v>
      </c>
      <c r="F222" s="13">
        <v>0.8</v>
      </c>
      <c r="G222" s="14">
        <v>1.2170000000000001</v>
      </c>
      <c r="H222" s="15">
        <v>46147</v>
      </c>
      <c r="I222" s="15">
        <v>46149</v>
      </c>
      <c r="J222" s="11">
        <v>2</v>
      </c>
      <c r="K222" s="16">
        <v>5.4199999999999998E-2</v>
      </c>
      <c r="L222" s="11" t="s">
        <v>22</v>
      </c>
      <c r="M222" s="13">
        <v>0</v>
      </c>
      <c r="N222" s="17">
        <f>Premissas!$B$4*M222</f>
        <v>0</v>
      </c>
      <c r="O222" s="17">
        <f t="shared" si="6"/>
        <v>0</v>
      </c>
      <c r="P222" s="17">
        <f t="shared" si="7"/>
        <v>24635.899999999998</v>
      </c>
    </row>
    <row r="223" spans="1:16" ht="15" customHeight="1" x14ac:dyDescent="0.2">
      <c r="A223" s="11">
        <v>222</v>
      </c>
      <c r="B223" s="11" t="s">
        <v>216</v>
      </c>
      <c r="C223" s="11" t="s">
        <v>185</v>
      </c>
      <c r="D223" s="11" t="s">
        <v>158</v>
      </c>
      <c r="E223" s="12"/>
      <c r="F223" s="13">
        <v>0.75</v>
      </c>
      <c r="G223" s="14">
        <v>1.6890000000000001</v>
      </c>
      <c r="H223" s="15">
        <v>46146</v>
      </c>
      <c r="I223" s="15">
        <v>46149</v>
      </c>
      <c r="J223" s="11">
        <v>3</v>
      </c>
      <c r="K223" s="16">
        <v>5.5399999999999998E-2</v>
      </c>
      <c r="L223" s="11" t="s">
        <v>8</v>
      </c>
      <c r="M223" s="13">
        <v>0.14000000000000001</v>
      </c>
      <c r="N223" s="17">
        <f>Premissas!$B$4*M223</f>
        <v>14000.000000000002</v>
      </c>
      <c r="O223" s="17">
        <f t="shared" si="6"/>
        <v>775.6</v>
      </c>
      <c r="P223" s="17">
        <f t="shared" si="7"/>
        <v>25411.499999999996</v>
      </c>
    </row>
    <row r="224" spans="1:16" ht="15" customHeight="1" x14ac:dyDescent="0.2">
      <c r="A224" s="11">
        <v>223</v>
      </c>
      <c r="B224" s="11" t="s">
        <v>217</v>
      </c>
      <c r="C224" s="11" t="s">
        <v>181</v>
      </c>
      <c r="D224" s="11" t="s">
        <v>218</v>
      </c>
      <c r="E224" s="12">
        <v>62.1</v>
      </c>
      <c r="F224" s="13">
        <v>0.9</v>
      </c>
      <c r="G224" s="14">
        <v>0.72699999999999998</v>
      </c>
      <c r="H224" s="15">
        <v>46148</v>
      </c>
      <c r="I224" s="15">
        <v>46149</v>
      </c>
      <c r="J224" s="11">
        <v>1</v>
      </c>
      <c r="K224" s="16">
        <v>-7.690000000000001E-2</v>
      </c>
      <c r="L224" s="11" t="s">
        <v>22</v>
      </c>
      <c r="M224" s="13">
        <v>0</v>
      </c>
      <c r="N224" s="17">
        <f>Premissas!$B$4*M224</f>
        <v>0</v>
      </c>
      <c r="O224" s="17">
        <f t="shared" si="6"/>
        <v>0</v>
      </c>
      <c r="P224" s="17">
        <f t="shared" si="7"/>
        <v>25411.499999999996</v>
      </c>
    </row>
    <row r="225" spans="1:16" ht="15" customHeight="1" x14ac:dyDescent="0.2">
      <c r="A225" s="11">
        <v>224</v>
      </c>
      <c r="B225" s="11" t="s">
        <v>219</v>
      </c>
      <c r="C225" s="11" t="s">
        <v>181</v>
      </c>
      <c r="D225" s="11" t="s">
        <v>218</v>
      </c>
      <c r="E225" s="12">
        <v>62.1</v>
      </c>
      <c r="F225" s="13">
        <v>0.9</v>
      </c>
      <c r="G225" s="14">
        <v>0.67200000000000004</v>
      </c>
      <c r="H225" s="15">
        <v>46148</v>
      </c>
      <c r="I225" s="15">
        <v>46151</v>
      </c>
      <c r="J225" s="11">
        <v>3</v>
      </c>
      <c r="K225" s="16">
        <v>5.8099999999999999E-2</v>
      </c>
      <c r="L225" s="11" t="s">
        <v>22</v>
      </c>
      <c r="M225" s="13">
        <v>0</v>
      </c>
      <c r="N225" s="17">
        <f>Premissas!$B$4*M225</f>
        <v>0</v>
      </c>
      <c r="O225" s="17">
        <f t="shared" si="6"/>
        <v>0</v>
      </c>
      <c r="P225" s="17">
        <f t="shared" si="7"/>
        <v>25411.499999999996</v>
      </c>
    </row>
    <row r="226" spans="1:16" ht="15" customHeight="1" x14ac:dyDescent="0.2">
      <c r="A226" s="11">
        <v>225</v>
      </c>
      <c r="B226" s="11" t="s">
        <v>220</v>
      </c>
      <c r="C226" s="11" t="s">
        <v>185</v>
      </c>
      <c r="D226" s="11" t="s">
        <v>167</v>
      </c>
      <c r="E226" s="12"/>
      <c r="F226" s="13">
        <v>0.65060000000000007</v>
      </c>
      <c r="G226" s="14">
        <v>1.4059999999999999</v>
      </c>
      <c r="H226" s="15">
        <v>46146</v>
      </c>
      <c r="I226" s="15">
        <v>46153</v>
      </c>
      <c r="J226" s="11">
        <v>7</v>
      </c>
      <c r="K226" s="16">
        <v>5.3499999999999999E-2</v>
      </c>
      <c r="L226" s="11" t="s">
        <v>10</v>
      </c>
      <c r="M226" s="13">
        <v>0.1</v>
      </c>
      <c r="N226" s="17">
        <f>Premissas!$B$4*M226</f>
        <v>10000</v>
      </c>
      <c r="O226" s="17">
        <f t="shared" si="6"/>
        <v>535</v>
      </c>
      <c r="P226" s="17">
        <f t="shared" si="7"/>
        <v>25946.499999999996</v>
      </c>
    </row>
    <row r="227" spans="1:16" ht="15" customHeight="1" x14ac:dyDescent="0.2">
      <c r="A227" s="11">
        <v>226</v>
      </c>
      <c r="B227" s="11" t="s">
        <v>221</v>
      </c>
      <c r="C227" s="11" t="s">
        <v>181</v>
      </c>
      <c r="D227" s="11" t="s">
        <v>195</v>
      </c>
      <c r="E227" s="12">
        <v>59.1</v>
      </c>
      <c r="F227" s="13">
        <v>0.6</v>
      </c>
      <c r="G227" s="14">
        <v>1.613</v>
      </c>
      <c r="H227" s="15">
        <v>46150</v>
      </c>
      <c r="I227" s="15">
        <v>46153</v>
      </c>
      <c r="J227" s="11">
        <v>3</v>
      </c>
      <c r="K227" s="16">
        <v>5.28E-2</v>
      </c>
      <c r="L227" s="11" t="s">
        <v>14</v>
      </c>
      <c r="M227" s="13">
        <v>0.08</v>
      </c>
      <c r="N227" s="17">
        <f>Premissas!$B$4*M227</f>
        <v>8000</v>
      </c>
      <c r="O227" s="17">
        <f t="shared" si="6"/>
        <v>422.4</v>
      </c>
      <c r="P227" s="17">
        <f t="shared" si="7"/>
        <v>26368.899999999998</v>
      </c>
    </row>
    <row r="228" spans="1:16" ht="15" customHeight="1" x14ac:dyDescent="0.2">
      <c r="A228" s="11">
        <v>227</v>
      </c>
      <c r="B228" s="11" t="s">
        <v>222</v>
      </c>
      <c r="C228" s="11" t="s">
        <v>181</v>
      </c>
      <c r="D228" s="11" t="s">
        <v>218</v>
      </c>
      <c r="E228" s="12">
        <v>62.1</v>
      </c>
      <c r="F228" s="13">
        <v>0.9</v>
      </c>
      <c r="G228" s="14">
        <v>0.69199999999999995</v>
      </c>
      <c r="H228" s="15">
        <v>46148</v>
      </c>
      <c r="I228" s="15">
        <v>46153</v>
      </c>
      <c r="J228" s="11">
        <v>5</v>
      </c>
      <c r="K228" s="16">
        <v>-7.4999999999999997E-2</v>
      </c>
      <c r="L228" s="11" t="s">
        <v>22</v>
      </c>
      <c r="M228" s="13">
        <v>0</v>
      </c>
      <c r="N228" s="17">
        <f>Premissas!$B$4*M228</f>
        <v>0</v>
      </c>
      <c r="O228" s="17">
        <f t="shared" si="6"/>
        <v>0</v>
      </c>
      <c r="P228" s="17">
        <f t="shared" si="7"/>
        <v>26368.899999999998</v>
      </c>
    </row>
    <row r="229" spans="1:16" ht="15" customHeight="1" x14ac:dyDescent="0.2">
      <c r="A229" s="11">
        <v>228</v>
      </c>
      <c r="B229" s="11" t="s">
        <v>223</v>
      </c>
      <c r="C229" s="11" t="s">
        <v>181</v>
      </c>
      <c r="D229" s="11" t="s">
        <v>189</v>
      </c>
      <c r="E229" s="12">
        <v>78.099999999999994</v>
      </c>
      <c r="F229" s="13">
        <v>1</v>
      </c>
      <c r="G229" s="14"/>
      <c r="H229" s="15">
        <v>46147</v>
      </c>
      <c r="I229" s="15">
        <v>46155</v>
      </c>
      <c r="J229" s="11">
        <v>8</v>
      </c>
      <c r="K229" s="16">
        <v>5.5100000000000003E-2</v>
      </c>
      <c r="L229" s="11" t="s">
        <v>20</v>
      </c>
      <c r="M229" s="13">
        <v>3.5000000000000003E-2</v>
      </c>
      <c r="N229" s="17">
        <f>Premissas!$B$4*M229</f>
        <v>3500.0000000000005</v>
      </c>
      <c r="O229" s="17">
        <f t="shared" si="6"/>
        <v>192.85000000000002</v>
      </c>
      <c r="P229" s="17">
        <f t="shared" si="7"/>
        <v>26561.749999999996</v>
      </c>
    </row>
    <row r="230" spans="1:16" ht="15" customHeight="1" x14ac:dyDescent="0.2">
      <c r="A230" s="11">
        <v>229</v>
      </c>
      <c r="B230" s="11" t="s">
        <v>224</v>
      </c>
      <c r="C230" s="11" t="s">
        <v>181</v>
      </c>
      <c r="D230" s="11" t="s">
        <v>189</v>
      </c>
      <c r="E230" s="12">
        <v>70.099999999999994</v>
      </c>
      <c r="F230" s="13">
        <v>0.7</v>
      </c>
      <c r="G230" s="14"/>
      <c r="H230" s="15">
        <v>46150</v>
      </c>
      <c r="I230" s="15">
        <v>46156</v>
      </c>
      <c r="J230" s="11">
        <v>6</v>
      </c>
      <c r="K230" s="16">
        <v>8.3100000000000007E-2</v>
      </c>
      <c r="L230" s="11" t="s">
        <v>20</v>
      </c>
      <c r="M230" s="13">
        <v>3.5000000000000003E-2</v>
      </c>
      <c r="N230" s="17">
        <f>Premissas!$B$4*M230</f>
        <v>3500.0000000000005</v>
      </c>
      <c r="O230" s="17">
        <f t="shared" si="6"/>
        <v>290.85000000000008</v>
      </c>
      <c r="P230" s="17">
        <f t="shared" si="7"/>
        <v>26852.599999999995</v>
      </c>
    </row>
    <row r="231" spans="1:16" ht="15" customHeight="1" x14ac:dyDescent="0.2">
      <c r="A231" s="11">
        <v>230</v>
      </c>
      <c r="B231" s="11" t="s">
        <v>225</v>
      </c>
      <c r="C231" s="11" t="s">
        <v>185</v>
      </c>
      <c r="D231" s="11" t="s">
        <v>167</v>
      </c>
      <c r="E231" s="12"/>
      <c r="F231" s="13">
        <v>0.6018</v>
      </c>
      <c r="G231" s="14">
        <v>1.4850000000000001</v>
      </c>
      <c r="H231" s="15">
        <v>46154</v>
      </c>
      <c r="I231" s="15">
        <v>46157</v>
      </c>
      <c r="J231" s="11">
        <v>3</v>
      </c>
      <c r="K231" s="16">
        <v>-2.69E-2</v>
      </c>
      <c r="L231" s="11" t="s">
        <v>10</v>
      </c>
      <c r="M231" s="13">
        <v>0.1</v>
      </c>
      <c r="N231" s="17">
        <f>Premissas!$B$4*M231</f>
        <v>10000</v>
      </c>
      <c r="O231" s="17">
        <f t="shared" si="6"/>
        <v>-269</v>
      </c>
      <c r="P231" s="17">
        <f t="shared" si="7"/>
        <v>26583.599999999995</v>
      </c>
    </row>
    <row r="232" spans="1:16" ht="15" customHeight="1" x14ac:dyDescent="0.2">
      <c r="A232" s="11">
        <v>231</v>
      </c>
      <c r="B232" s="11" t="s">
        <v>226</v>
      </c>
      <c r="C232" s="11" t="s">
        <v>181</v>
      </c>
      <c r="D232" s="11" t="s">
        <v>189</v>
      </c>
      <c r="E232" s="12">
        <v>73.099999999999994</v>
      </c>
      <c r="F232" s="13">
        <v>0.8</v>
      </c>
      <c r="G232" s="14"/>
      <c r="H232" s="15">
        <v>46155</v>
      </c>
      <c r="I232" s="15">
        <v>46160</v>
      </c>
      <c r="J232" s="11">
        <v>5</v>
      </c>
      <c r="K232" s="16">
        <v>5.0999999999999997E-2</v>
      </c>
      <c r="L232" s="11" t="s">
        <v>20</v>
      </c>
      <c r="M232" s="13">
        <v>3.5000000000000003E-2</v>
      </c>
      <c r="N232" s="17">
        <f>Premissas!$B$4*M232</f>
        <v>3500.0000000000005</v>
      </c>
      <c r="O232" s="17">
        <f t="shared" si="6"/>
        <v>178.5</v>
      </c>
      <c r="P232" s="17">
        <f t="shared" si="7"/>
        <v>26762.099999999995</v>
      </c>
    </row>
    <row r="233" spans="1:16" ht="15" customHeight="1" x14ac:dyDescent="0.2">
      <c r="A233" s="11">
        <v>232</v>
      </c>
      <c r="B233" s="11" t="s">
        <v>225</v>
      </c>
      <c r="C233" s="11" t="s">
        <v>185</v>
      </c>
      <c r="D233" s="11" t="s">
        <v>167</v>
      </c>
      <c r="E233" s="12"/>
      <c r="F233" s="13">
        <v>0.6018</v>
      </c>
      <c r="G233" s="14">
        <v>1.4650000000000001</v>
      </c>
      <c r="H233" s="15">
        <v>46161</v>
      </c>
      <c r="I233" s="15">
        <v>46163</v>
      </c>
      <c r="J233" s="11">
        <v>2</v>
      </c>
      <c r="K233" s="16">
        <v>-3.3599999999999998E-2</v>
      </c>
      <c r="L233" s="11" t="s">
        <v>10</v>
      </c>
      <c r="M233" s="13">
        <v>0.1</v>
      </c>
      <c r="N233" s="17">
        <f>Premissas!$B$4*M233</f>
        <v>10000</v>
      </c>
      <c r="O233" s="17">
        <f t="shared" si="6"/>
        <v>-336</v>
      </c>
      <c r="P233" s="17">
        <f t="shared" si="7"/>
        <v>26426.099999999995</v>
      </c>
    </row>
    <row r="234" spans="1:16" ht="15" customHeight="1" x14ac:dyDescent="0.2">
      <c r="A234" s="11">
        <v>233</v>
      </c>
      <c r="B234" s="11" t="s">
        <v>227</v>
      </c>
      <c r="C234" s="11" t="s">
        <v>181</v>
      </c>
      <c r="D234" s="11" t="s">
        <v>195</v>
      </c>
      <c r="E234" s="12">
        <v>62.1</v>
      </c>
      <c r="F234" s="13">
        <v>1</v>
      </c>
      <c r="G234" s="14">
        <v>1.319</v>
      </c>
      <c r="H234" s="15">
        <v>46163</v>
      </c>
      <c r="I234" s="15">
        <v>46164</v>
      </c>
      <c r="J234" s="11">
        <v>1</v>
      </c>
      <c r="K234" s="16">
        <v>5.5100000000000003E-2</v>
      </c>
      <c r="L234" s="11" t="s">
        <v>14</v>
      </c>
      <c r="M234" s="13">
        <v>0.08</v>
      </c>
      <c r="N234" s="17">
        <f>Premissas!$B$4*M234</f>
        <v>8000</v>
      </c>
      <c r="O234" s="17">
        <f t="shared" si="6"/>
        <v>440.8</v>
      </c>
      <c r="P234" s="17">
        <f t="shared" si="7"/>
        <v>26866.899999999994</v>
      </c>
    </row>
    <row r="235" spans="1:16" ht="15" customHeight="1" x14ac:dyDescent="0.2">
      <c r="A235" s="11">
        <v>234</v>
      </c>
      <c r="B235" s="11" t="s">
        <v>228</v>
      </c>
      <c r="C235" s="11" t="s">
        <v>181</v>
      </c>
      <c r="D235" s="11" t="s">
        <v>195</v>
      </c>
      <c r="E235" s="12">
        <v>63.1</v>
      </c>
      <c r="F235" s="13">
        <v>0.9</v>
      </c>
      <c r="G235" s="14">
        <v>1.4710000000000001</v>
      </c>
      <c r="H235" s="15">
        <v>46163</v>
      </c>
      <c r="I235" s="15">
        <v>46164</v>
      </c>
      <c r="J235" s="11">
        <v>1</v>
      </c>
      <c r="K235" s="16">
        <v>1.04E-2</v>
      </c>
      <c r="L235" s="11" t="s">
        <v>14</v>
      </c>
      <c r="M235" s="13">
        <v>0.08</v>
      </c>
      <c r="N235" s="17">
        <f>Premissas!$B$4*M235</f>
        <v>8000</v>
      </c>
      <c r="O235" s="17">
        <f t="shared" si="6"/>
        <v>83.2</v>
      </c>
      <c r="P235" s="17">
        <f t="shared" si="7"/>
        <v>26950.099999999995</v>
      </c>
    </row>
    <row r="236" spans="1:16" ht="15" customHeight="1" x14ac:dyDescent="0.2">
      <c r="A236" s="11">
        <v>235</v>
      </c>
      <c r="B236" s="11" t="s">
        <v>201</v>
      </c>
      <c r="C236" s="11" t="s">
        <v>181</v>
      </c>
      <c r="D236" s="11" t="s">
        <v>182</v>
      </c>
      <c r="E236" s="12">
        <v>53.1</v>
      </c>
      <c r="F236" s="13">
        <v>0</v>
      </c>
      <c r="G236" s="14"/>
      <c r="H236" s="15">
        <v>46160</v>
      </c>
      <c r="I236" s="15">
        <v>46168</v>
      </c>
      <c r="J236" s="11">
        <v>8</v>
      </c>
      <c r="K236" s="16">
        <v>5.0299999999999997E-2</v>
      </c>
      <c r="L236" s="11" t="s">
        <v>22</v>
      </c>
      <c r="M236" s="13">
        <v>0</v>
      </c>
      <c r="N236" s="17">
        <f>Premissas!$B$4*M236</f>
        <v>0</v>
      </c>
      <c r="O236" s="17">
        <f t="shared" si="6"/>
        <v>0</v>
      </c>
      <c r="P236" s="17">
        <f t="shared" si="7"/>
        <v>26950.099999999995</v>
      </c>
    </row>
    <row r="237" spans="1:16" ht="15" customHeight="1" x14ac:dyDescent="0.2">
      <c r="A237" s="11">
        <v>236</v>
      </c>
      <c r="B237" s="11" t="s">
        <v>229</v>
      </c>
      <c r="C237" s="11" t="s">
        <v>181</v>
      </c>
      <c r="D237" s="11" t="s">
        <v>195</v>
      </c>
      <c r="E237" s="12">
        <v>70.099999999999994</v>
      </c>
      <c r="F237" s="13">
        <v>0.8</v>
      </c>
      <c r="G237" s="14">
        <v>1.88</v>
      </c>
      <c r="H237" s="15">
        <v>46162</v>
      </c>
      <c r="I237" s="15">
        <v>46168</v>
      </c>
      <c r="J237" s="11">
        <v>6</v>
      </c>
      <c r="K237" s="16">
        <v>9.300000000000001E-3</v>
      </c>
      <c r="L237" s="11" t="s">
        <v>16</v>
      </c>
      <c r="M237" s="13">
        <v>7.0000000000000007E-2</v>
      </c>
      <c r="N237" s="17">
        <f>Premissas!$B$4*M237</f>
        <v>7000.0000000000009</v>
      </c>
      <c r="O237" s="17">
        <f t="shared" si="6"/>
        <v>65.100000000000009</v>
      </c>
      <c r="P237" s="17">
        <f t="shared" si="7"/>
        <v>27015.199999999993</v>
      </c>
    </row>
    <row r="238" spans="1:16" ht="15" customHeight="1" x14ac:dyDescent="0.2">
      <c r="A238" s="11">
        <v>237</v>
      </c>
      <c r="B238" s="11" t="s">
        <v>230</v>
      </c>
      <c r="C238" s="11" t="s">
        <v>181</v>
      </c>
      <c r="D238" s="11" t="s">
        <v>189</v>
      </c>
      <c r="E238" s="12">
        <v>92.1</v>
      </c>
      <c r="F238" s="13">
        <v>0.66670000000000007</v>
      </c>
      <c r="G238" s="14">
        <v>5.726</v>
      </c>
      <c r="H238" s="15">
        <v>46164</v>
      </c>
      <c r="I238" s="15">
        <v>46169</v>
      </c>
      <c r="J238" s="11">
        <v>5</v>
      </c>
      <c r="K238" s="16">
        <v>8.0700000000000008E-2</v>
      </c>
      <c r="L238" s="11" t="s">
        <v>18</v>
      </c>
      <c r="M238" s="13">
        <v>0.06</v>
      </c>
      <c r="N238" s="17">
        <f>Premissas!$B$4*M238</f>
        <v>6000</v>
      </c>
      <c r="O238" s="17">
        <f t="shared" si="6"/>
        <v>484.20000000000005</v>
      </c>
      <c r="P238" s="17">
        <f t="shared" si="7"/>
        <v>27499.399999999994</v>
      </c>
    </row>
    <row r="239" spans="1:16" ht="15" customHeight="1" x14ac:dyDescent="0.2">
      <c r="A239" s="11">
        <v>238</v>
      </c>
      <c r="B239" s="11" t="s">
        <v>231</v>
      </c>
      <c r="C239" s="11" t="s">
        <v>181</v>
      </c>
      <c r="D239" s="11" t="s">
        <v>189</v>
      </c>
      <c r="E239" s="12">
        <v>79.099999999999994</v>
      </c>
      <c r="F239" s="13">
        <v>0.4</v>
      </c>
      <c r="G239" s="14">
        <v>2.7250000000000001</v>
      </c>
      <c r="H239" s="15">
        <v>46156</v>
      </c>
      <c r="I239" s="15">
        <v>46170</v>
      </c>
      <c r="J239" s="11">
        <v>14</v>
      </c>
      <c r="K239" s="16">
        <v>-2.0899999999999998E-2</v>
      </c>
      <c r="L239" s="11" t="s">
        <v>20</v>
      </c>
      <c r="M239" s="13">
        <v>3.5000000000000003E-2</v>
      </c>
      <c r="N239" s="17">
        <f>Premissas!$B$4*M239</f>
        <v>3500.0000000000005</v>
      </c>
      <c r="O239" s="17">
        <f t="shared" si="6"/>
        <v>-73.150000000000006</v>
      </c>
      <c r="P239" s="17">
        <f t="shared" si="7"/>
        <v>27426.249999999993</v>
      </c>
    </row>
    <row r="240" spans="1:16" ht="15" customHeight="1" x14ac:dyDescent="0.2">
      <c r="A240" s="11">
        <v>239</v>
      </c>
      <c r="B240" s="11" t="s">
        <v>232</v>
      </c>
      <c r="C240" s="11" t="s">
        <v>181</v>
      </c>
      <c r="D240" s="11" t="s">
        <v>195</v>
      </c>
      <c r="E240" s="12">
        <v>68.099999999999994</v>
      </c>
      <c r="F240" s="13">
        <v>0.8</v>
      </c>
      <c r="G240" s="14">
        <v>1.8049999999999999</v>
      </c>
      <c r="H240" s="15">
        <v>46148</v>
      </c>
      <c r="I240" s="15">
        <v>46175</v>
      </c>
      <c r="J240" s="11">
        <v>27</v>
      </c>
      <c r="K240" s="16">
        <v>5.21E-2</v>
      </c>
      <c r="L240" s="11" t="s">
        <v>16</v>
      </c>
      <c r="M240" s="13">
        <v>7.0000000000000007E-2</v>
      </c>
      <c r="N240" s="17">
        <f>Premissas!$B$4*M240</f>
        <v>7000.0000000000009</v>
      </c>
      <c r="O240" s="17">
        <f t="shared" si="6"/>
        <v>364.70000000000005</v>
      </c>
      <c r="P240" s="17">
        <f t="shared" si="7"/>
        <v>27790.949999999993</v>
      </c>
    </row>
    <row r="241" spans="1:16" ht="15" customHeight="1" x14ac:dyDescent="0.2">
      <c r="A241" s="11">
        <v>240</v>
      </c>
      <c r="B241" s="11" t="s">
        <v>233</v>
      </c>
      <c r="C241" s="11" t="s">
        <v>185</v>
      </c>
      <c r="D241" s="11" t="s">
        <v>158</v>
      </c>
      <c r="E241" s="12"/>
      <c r="F241" s="13">
        <v>0.63159999999999994</v>
      </c>
      <c r="G241" s="14">
        <v>1.474</v>
      </c>
      <c r="H241" s="15">
        <v>46171</v>
      </c>
      <c r="I241" s="15">
        <v>46176</v>
      </c>
      <c r="J241" s="11">
        <v>5</v>
      </c>
      <c r="K241" s="16">
        <v>-3.7599999999999988E-2</v>
      </c>
      <c r="L241" s="11" t="s">
        <v>10</v>
      </c>
      <c r="M241" s="13">
        <v>0.1</v>
      </c>
      <c r="N241" s="17">
        <f>Premissas!$B$4*M241</f>
        <v>10000</v>
      </c>
      <c r="O241" s="17">
        <f t="shared" si="6"/>
        <v>-375.99999999999989</v>
      </c>
      <c r="P241" s="17">
        <f t="shared" si="7"/>
        <v>27414.949999999993</v>
      </c>
    </row>
    <row r="242" spans="1:16" ht="15" customHeight="1" x14ac:dyDescent="0.2">
      <c r="A242" s="11">
        <v>241</v>
      </c>
      <c r="B242" s="11" t="s">
        <v>234</v>
      </c>
      <c r="C242" s="11" t="s">
        <v>181</v>
      </c>
      <c r="D242" s="11" t="s">
        <v>189</v>
      </c>
      <c r="E242" s="12">
        <v>98.1</v>
      </c>
      <c r="F242" s="13">
        <v>0.9</v>
      </c>
      <c r="G242" s="14">
        <v>3.1829999999999998</v>
      </c>
      <c r="H242" s="15">
        <v>46176</v>
      </c>
      <c r="I242" s="15">
        <v>46177</v>
      </c>
      <c r="J242" s="11">
        <v>1</v>
      </c>
      <c r="K242" s="16">
        <v>1.24E-2</v>
      </c>
      <c r="L242" s="11" t="s">
        <v>18</v>
      </c>
      <c r="M242" s="13">
        <v>0.06</v>
      </c>
      <c r="N242" s="17">
        <f>Premissas!$B$4*M242</f>
        <v>6000</v>
      </c>
      <c r="O242" s="17">
        <f t="shared" si="6"/>
        <v>74.399999999999991</v>
      </c>
      <c r="P242" s="17">
        <f t="shared" si="7"/>
        <v>27489.349999999995</v>
      </c>
    </row>
    <row r="243" spans="1:16" ht="15" customHeight="1" x14ac:dyDescent="0.2">
      <c r="A243" s="11">
        <v>242</v>
      </c>
      <c r="B243" s="11" t="s">
        <v>234</v>
      </c>
      <c r="C243" s="11" t="s">
        <v>181</v>
      </c>
      <c r="D243" s="11" t="s">
        <v>189</v>
      </c>
      <c r="E243" s="12">
        <v>98.1</v>
      </c>
      <c r="F243" s="13">
        <v>0.9</v>
      </c>
      <c r="G243" s="14">
        <v>3.1829999999999998</v>
      </c>
      <c r="H243" s="15">
        <v>46176</v>
      </c>
      <c r="I243" s="15">
        <v>46178</v>
      </c>
      <c r="J243" s="11">
        <v>2</v>
      </c>
      <c r="K243" s="16">
        <v>-5.1100000000000013E-2</v>
      </c>
      <c r="L243" s="11" t="s">
        <v>18</v>
      </c>
      <c r="M243" s="13">
        <v>0.06</v>
      </c>
      <c r="N243" s="17">
        <f>Premissas!$B$4*M243</f>
        <v>6000</v>
      </c>
      <c r="O243" s="17">
        <f t="shared" si="6"/>
        <v>-306.60000000000008</v>
      </c>
      <c r="P243" s="17">
        <f t="shared" si="7"/>
        <v>27182.749999999996</v>
      </c>
    </row>
    <row r="244" spans="1:16" ht="15" customHeight="1" x14ac:dyDescent="0.2">
      <c r="A244" s="11">
        <v>243</v>
      </c>
      <c r="B244" s="11" t="s">
        <v>211</v>
      </c>
      <c r="C244" s="11" t="s">
        <v>181</v>
      </c>
      <c r="D244" s="11" t="s">
        <v>182</v>
      </c>
      <c r="E244" s="12">
        <v>53.1</v>
      </c>
      <c r="F244" s="13">
        <v>0.7</v>
      </c>
      <c r="G244" s="14">
        <v>1.222</v>
      </c>
      <c r="H244" s="15">
        <v>46169</v>
      </c>
      <c r="I244" s="15">
        <v>46178</v>
      </c>
      <c r="J244" s="11">
        <v>9</v>
      </c>
      <c r="K244" s="16">
        <v>-2.81E-2</v>
      </c>
      <c r="L244" s="11" t="s">
        <v>22</v>
      </c>
      <c r="M244" s="13">
        <v>0</v>
      </c>
      <c r="N244" s="17">
        <f>Premissas!$B$4*M244</f>
        <v>0</v>
      </c>
      <c r="O244" s="17">
        <f t="shared" si="6"/>
        <v>0</v>
      </c>
      <c r="P244" s="17">
        <f t="shared" si="7"/>
        <v>27182.749999999996</v>
      </c>
    </row>
    <row r="245" spans="1:16" ht="15" customHeight="1" x14ac:dyDescent="0.2">
      <c r="A245" s="11">
        <v>244</v>
      </c>
      <c r="B245" s="11" t="s">
        <v>235</v>
      </c>
      <c r="C245" s="11" t="s">
        <v>181</v>
      </c>
      <c r="D245" s="11" t="s">
        <v>189</v>
      </c>
      <c r="E245" s="12">
        <v>70.099999999999994</v>
      </c>
      <c r="F245" s="13">
        <v>0.7</v>
      </c>
      <c r="G245" s="14">
        <v>2.0219999999999998</v>
      </c>
      <c r="H245" s="15">
        <v>46161</v>
      </c>
      <c r="I245" s="15">
        <v>46178</v>
      </c>
      <c r="J245" s="11">
        <v>17</v>
      </c>
      <c r="K245" s="16">
        <v>-4.0000000000000002E-4</v>
      </c>
      <c r="L245" s="11" t="s">
        <v>20</v>
      </c>
      <c r="M245" s="13">
        <v>3.5000000000000003E-2</v>
      </c>
      <c r="N245" s="17">
        <f>Premissas!$B$4*M245</f>
        <v>3500.0000000000005</v>
      </c>
      <c r="O245" s="17">
        <f t="shared" si="6"/>
        <v>-1.4000000000000004</v>
      </c>
      <c r="P245" s="17">
        <f t="shared" si="7"/>
        <v>27181.349999999995</v>
      </c>
    </row>
    <row r="246" spans="1:16" x14ac:dyDescent="0.2">
      <c r="A246" s="11">
        <v>245</v>
      </c>
      <c r="B246" s="11" t="s">
        <v>236</v>
      </c>
      <c r="C246" s="11" t="s">
        <v>181</v>
      </c>
      <c r="D246" s="11" t="s">
        <v>189</v>
      </c>
      <c r="E246" s="12">
        <v>75.099999999999994</v>
      </c>
      <c r="F246" s="13">
        <v>0.9</v>
      </c>
      <c r="G246" s="14">
        <v>1.9990000000000001</v>
      </c>
      <c r="H246" s="15">
        <v>46170</v>
      </c>
      <c r="I246" s="15">
        <v>46181</v>
      </c>
      <c r="J246" s="11">
        <v>11</v>
      </c>
      <c r="K246" s="16">
        <v>-9.0500000000000011E-2</v>
      </c>
      <c r="L246" s="11" t="s">
        <v>20</v>
      </c>
      <c r="M246" s="13">
        <v>3.5000000000000003E-2</v>
      </c>
      <c r="N246" s="17">
        <f>Premissas!$B$4*M246</f>
        <v>3500.0000000000005</v>
      </c>
      <c r="O246" s="17">
        <f t="shared" si="6"/>
        <v>-316.75000000000006</v>
      </c>
      <c r="P246" s="17">
        <f t="shared" si="7"/>
        <v>26864.599999999995</v>
      </c>
    </row>
    <row r="247" spans="1:16" ht="15" customHeight="1" x14ac:dyDescent="0.2">
      <c r="A247" s="11">
        <v>246</v>
      </c>
      <c r="B247" s="11" t="s">
        <v>235</v>
      </c>
      <c r="C247" s="11" t="s">
        <v>181</v>
      </c>
      <c r="D247" s="11" t="s">
        <v>189</v>
      </c>
      <c r="E247" s="12">
        <v>70.099999999999994</v>
      </c>
      <c r="F247" s="13">
        <v>0.7</v>
      </c>
      <c r="G247" s="14">
        <v>2.0219999999999998</v>
      </c>
      <c r="H247" s="15">
        <v>46161</v>
      </c>
      <c r="I247" s="15">
        <v>46183</v>
      </c>
      <c r="J247" s="11">
        <v>22</v>
      </c>
      <c r="K247" s="16">
        <v>3.8999999999999998E-3</v>
      </c>
      <c r="L247" s="11" t="s">
        <v>20</v>
      </c>
      <c r="M247" s="13">
        <v>3.5000000000000003E-2</v>
      </c>
      <c r="N247" s="17">
        <f>Premissas!$B$4*M247</f>
        <v>3500.0000000000005</v>
      </c>
      <c r="O247" s="17">
        <f t="shared" si="6"/>
        <v>13.65</v>
      </c>
      <c r="P247" s="17">
        <f t="shared" si="7"/>
        <v>26878.249999999996</v>
      </c>
    </row>
    <row r="248" spans="1:16" ht="15" customHeight="1" x14ac:dyDescent="0.2">
      <c r="A248" s="11">
        <v>247</v>
      </c>
      <c r="B248" s="11" t="s">
        <v>225</v>
      </c>
      <c r="C248" s="11" t="s">
        <v>185</v>
      </c>
      <c r="D248" s="11" t="s">
        <v>167</v>
      </c>
      <c r="E248" s="12"/>
      <c r="F248" s="13">
        <v>0.6018</v>
      </c>
      <c r="G248" s="14">
        <v>1.4650000000000001</v>
      </c>
      <c r="H248" s="15">
        <v>46161</v>
      </c>
      <c r="I248" s="15">
        <v>46183</v>
      </c>
      <c r="J248" s="11">
        <v>22</v>
      </c>
      <c r="K248" s="16">
        <v>-5.2200000000000003E-2</v>
      </c>
      <c r="L248" s="11" t="s">
        <v>10</v>
      </c>
      <c r="M248" s="13">
        <v>0.1</v>
      </c>
      <c r="N248" s="17">
        <f>Premissas!$B$4*M248</f>
        <v>10000</v>
      </c>
      <c r="O248" s="17">
        <f t="shared" si="6"/>
        <v>-522</v>
      </c>
      <c r="P248" s="17">
        <f t="shared" si="7"/>
        <v>26356.249999999996</v>
      </c>
    </row>
    <row r="249" spans="1:16" x14ac:dyDescent="0.2">
      <c r="A249" s="11">
        <v>248</v>
      </c>
      <c r="B249" s="11" t="s">
        <v>231</v>
      </c>
      <c r="C249" s="11" t="s">
        <v>181</v>
      </c>
      <c r="D249" s="11" t="s">
        <v>189</v>
      </c>
      <c r="E249" s="12">
        <v>79.099999999999994</v>
      </c>
      <c r="F249" s="13">
        <v>0.4</v>
      </c>
      <c r="G249" s="14">
        <v>2.7250000000000001</v>
      </c>
      <c r="H249" s="15">
        <v>46148</v>
      </c>
      <c r="I249" s="15">
        <v>46183</v>
      </c>
      <c r="J249" s="11">
        <v>35</v>
      </c>
      <c r="K249" s="16">
        <v>-1.2500000000000001E-2</v>
      </c>
      <c r="L249" s="11" t="s">
        <v>20</v>
      </c>
      <c r="M249" s="13">
        <v>3.5000000000000003E-2</v>
      </c>
      <c r="N249" s="17">
        <f>Premissas!$B$4*M249</f>
        <v>3500.0000000000005</v>
      </c>
      <c r="O249" s="17">
        <f t="shared" si="6"/>
        <v>-43.750000000000007</v>
      </c>
      <c r="P249" s="17">
        <f t="shared" si="7"/>
        <v>26312.499999999996</v>
      </c>
    </row>
    <row r="250" spans="1:16" x14ac:dyDescent="0.2">
      <c r="A250" s="11">
        <v>249</v>
      </c>
      <c r="B250" s="11" t="s">
        <v>64</v>
      </c>
      <c r="C250" s="11" t="s">
        <v>181</v>
      </c>
      <c r="D250" s="11" t="s">
        <v>189</v>
      </c>
      <c r="E250" s="12">
        <v>78.099999999999994</v>
      </c>
      <c r="F250" s="13">
        <v>0.4</v>
      </c>
      <c r="G250" s="14">
        <v>2.68</v>
      </c>
      <c r="H250" s="15">
        <v>46162</v>
      </c>
      <c r="I250" s="15">
        <v>46183</v>
      </c>
      <c r="J250" s="11">
        <v>21</v>
      </c>
      <c r="K250" s="16">
        <v>5.0099999999999999E-2</v>
      </c>
      <c r="L250" s="11" t="s">
        <v>20</v>
      </c>
      <c r="M250" s="13">
        <v>3.5000000000000003E-2</v>
      </c>
      <c r="N250" s="17">
        <f>Premissas!$B$4*M250</f>
        <v>3500.0000000000005</v>
      </c>
      <c r="O250" s="17">
        <f t="shared" si="6"/>
        <v>175.35000000000002</v>
      </c>
      <c r="P250" s="17">
        <f t="shared" si="7"/>
        <v>26487.849999999995</v>
      </c>
    </row>
    <row r="251" spans="1:16" x14ac:dyDescent="0.2">
      <c r="A251" s="11">
        <v>250</v>
      </c>
      <c r="B251" s="11" t="s">
        <v>237</v>
      </c>
      <c r="C251" s="11" t="s">
        <v>181</v>
      </c>
      <c r="D251" s="11" t="s">
        <v>195</v>
      </c>
      <c r="E251" s="12">
        <v>61.1</v>
      </c>
      <c r="F251" s="13">
        <v>0.33329999999999999</v>
      </c>
      <c r="G251" s="14"/>
      <c r="H251" s="15">
        <v>46181</v>
      </c>
      <c r="I251" s="15">
        <v>46184</v>
      </c>
      <c r="J251" s="11">
        <v>3</v>
      </c>
      <c r="K251" s="16">
        <v>5.2999999999999999E-2</v>
      </c>
      <c r="L251" s="11" t="s">
        <v>20</v>
      </c>
      <c r="M251" s="13">
        <v>3.5000000000000003E-2</v>
      </c>
      <c r="N251" s="17">
        <f>Premissas!$B$4*M251</f>
        <v>3500.0000000000005</v>
      </c>
      <c r="O251" s="17">
        <f t="shared" si="6"/>
        <v>185.50000000000003</v>
      </c>
      <c r="P251" s="17">
        <f t="shared" si="7"/>
        <v>26673.349999999995</v>
      </c>
    </row>
    <row r="252" spans="1:16" x14ac:dyDescent="0.2">
      <c r="A252" s="11">
        <v>251</v>
      </c>
      <c r="B252" s="11" t="s">
        <v>149</v>
      </c>
      <c r="C252" s="11" t="s">
        <v>185</v>
      </c>
      <c r="D252" s="11" t="s">
        <v>167</v>
      </c>
      <c r="E252" s="12"/>
      <c r="F252" s="13">
        <v>0.61539999999999995</v>
      </c>
      <c r="G252" s="14">
        <v>1.44</v>
      </c>
      <c r="H252" s="15">
        <v>46184</v>
      </c>
      <c r="I252" s="15">
        <v>46185</v>
      </c>
      <c r="J252" s="11">
        <v>1</v>
      </c>
      <c r="K252" s="16">
        <v>5.2600000000000001E-2</v>
      </c>
      <c r="L252" s="11" t="s">
        <v>10</v>
      </c>
      <c r="M252" s="13">
        <v>0.1</v>
      </c>
      <c r="N252" s="17">
        <f>Premissas!$B$4*M252</f>
        <v>10000</v>
      </c>
      <c r="O252" s="17">
        <f t="shared" si="6"/>
        <v>526</v>
      </c>
      <c r="P252" s="17">
        <f t="shared" si="7"/>
        <v>27199.349999999995</v>
      </c>
    </row>
    <row r="253" spans="1:16" x14ac:dyDescent="0.2">
      <c r="A253" s="11">
        <v>252</v>
      </c>
      <c r="B253" s="11" t="s">
        <v>238</v>
      </c>
      <c r="C253" s="11" t="s">
        <v>181</v>
      </c>
      <c r="D253" s="11" t="s">
        <v>195</v>
      </c>
      <c r="E253" s="12">
        <v>64.099999999999994</v>
      </c>
      <c r="F253" s="13">
        <v>0.8</v>
      </c>
      <c r="G253" s="14">
        <v>1.635</v>
      </c>
      <c r="H253" s="15">
        <v>46184</v>
      </c>
      <c r="I253" s="15">
        <v>46185</v>
      </c>
      <c r="J253" s="11">
        <v>1</v>
      </c>
      <c r="K253" s="16">
        <v>5.0199999999999988E-2</v>
      </c>
      <c r="L253" s="11" t="s">
        <v>20</v>
      </c>
      <c r="M253" s="13">
        <v>3.5000000000000003E-2</v>
      </c>
      <c r="N253" s="17">
        <f>Premissas!$B$4*M253</f>
        <v>3500.0000000000005</v>
      </c>
      <c r="O253" s="17">
        <f t="shared" si="6"/>
        <v>175.7</v>
      </c>
      <c r="P253" s="17">
        <f t="shared" si="7"/>
        <v>27375.049999999996</v>
      </c>
    </row>
    <row r="254" spans="1:16" x14ac:dyDescent="0.2">
      <c r="A254" s="11">
        <v>253</v>
      </c>
      <c r="B254" s="11" t="s">
        <v>157</v>
      </c>
      <c r="C254" s="11" t="s">
        <v>181</v>
      </c>
      <c r="D254" s="11" t="s">
        <v>195</v>
      </c>
      <c r="E254" s="12">
        <v>58.1</v>
      </c>
      <c r="F254" s="13">
        <v>0.9</v>
      </c>
      <c r="G254" s="14">
        <v>1.234</v>
      </c>
      <c r="H254" s="15">
        <v>46184</v>
      </c>
      <c r="I254" s="15">
        <v>46185</v>
      </c>
      <c r="J254" s="11">
        <v>1</v>
      </c>
      <c r="K254" s="16">
        <v>7.6700000000000004E-2</v>
      </c>
      <c r="L254" s="11" t="s">
        <v>20</v>
      </c>
      <c r="M254" s="13">
        <v>3.5000000000000003E-2</v>
      </c>
      <c r="N254" s="17">
        <f>Premissas!$B$4*M254</f>
        <v>3500.0000000000005</v>
      </c>
      <c r="O254" s="17">
        <f t="shared" si="6"/>
        <v>268.45000000000005</v>
      </c>
      <c r="P254" s="17">
        <f t="shared" si="7"/>
        <v>27643.499999999996</v>
      </c>
    </row>
    <row r="255" spans="1:16" x14ac:dyDescent="0.2">
      <c r="A255" s="11">
        <v>254</v>
      </c>
      <c r="B255" s="11" t="s">
        <v>51</v>
      </c>
      <c r="C255" s="11" t="s">
        <v>181</v>
      </c>
      <c r="D255" s="11" t="s">
        <v>195</v>
      </c>
      <c r="E255" s="12">
        <v>60.1</v>
      </c>
      <c r="F255" s="13">
        <v>0.9</v>
      </c>
      <c r="G255" s="14">
        <v>1.323</v>
      </c>
      <c r="H255" s="15">
        <v>46184</v>
      </c>
      <c r="I255" s="15">
        <v>46185</v>
      </c>
      <c r="J255" s="11">
        <v>1</v>
      </c>
      <c r="K255" s="16">
        <v>8.09E-2</v>
      </c>
      <c r="L255" s="11" t="s">
        <v>14</v>
      </c>
      <c r="M255" s="13">
        <v>0.08</v>
      </c>
      <c r="N255" s="17">
        <f>Premissas!$B$4*M255</f>
        <v>8000</v>
      </c>
      <c r="O255" s="17">
        <f t="shared" si="6"/>
        <v>647.20000000000005</v>
      </c>
      <c r="P255" s="17">
        <f t="shared" si="7"/>
        <v>28290.699999999997</v>
      </c>
    </row>
    <row r="256" spans="1:16" x14ac:dyDescent="0.2">
      <c r="A256" s="11">
        <v>255</v>
      </c>
      <c r="B256" s="11" t="s">
        <v>192</v>
      </c>
      <c r="C256" s="11" t="s">
        <v>181</v>
      </c>
      <c r="D256" s="11" t="s">
        <v>189</v>
      </c>
      <c r="E256" s="12">
        <v>77.099999999999994</v>
      </c>
      <c r="F256" s="13">
        <v>1</v>
      </c>
      <c r="G256" s="14">
        <v>1.9790000000000001</v>
      </c>
      <c r="H256" s="15">
        <v>46185</v>
      </c>
      <c r="I256" s="15">
        <v>46185</v>
      </c>
      <c r="J256" s="11">
        <v>0</v>
      </c>
      <c r="K256" s="16">
        <v>0</v>
      </c>
      <c r="L256" s="11" t="s">
        <v>20</v>
      </c>
      <c r="M256" s="13">
        <v>3.5000000000000003E-2</v>
      </c>
      <c r="N256" s="17">
        <f>Premissas!$B$4*M256</f>
        <v>3500.0000000000005</v>
      </c>
      <c r="O256" s="17">
        <f t="shared" si="6"/>
        <v>0</v>
      </c>
      <c r="P256" s="17">
        <f t="shared" si="7"/>
        <v>28290.699999999997</v>
      </c>
    </row>
    <row r="257" spans="1:16" x14ac:dyDescent="0.2">
      <c r="A257" s="11">
        <v>256</v>
      </c>
      <c r="B257" s="11" t="s">
        <v>239</v>
      </c>
      <c r="C257" s="11" t="s">
        <v>181</v>
      </c>
      <c r="D257" s="11" t="s">
        <v>189</v>
      </c>
      <c r="E257" s="12">
        <v>78.099999999999994</v>
      </c>
      <c r="F257" s="13">
        <v>1</v>
      </c>
      <c r="G257" s="14"/>
      <c r="H257" s="15">
        <v>46182</v>
      </c>
      <c r="I257" s="15">
        <v>46185</v>
      </c>
      <c r="J257" s="11">
        <v>3</v>
      </c>
      <c r="K257" s="16">
        <v>-1.6799999999999999E-2</v>
      </c>
      <c r="L257" s="11" t="s">
        <v>20</v>
      </c>
      <c r="M257" s="13">
        <v>3.5000000000000003E-2</v>
      </c>
      <c r="N257" s="17">
        <f>Premissas!$B$4*M257</f>
        <v>3500.0000000000005</v>
      </c>
      <c r="O257" s="17">
        <f t="shared" si="6"/>
        <v>-58.800000000000004</v>
      </c>
      <c r="P257" s="17">
        <f t="shared" si="7"/>
        <v>28231.899999999998</v>
      </c>
    </row>
    <row r="258" spans="1:16" x14ac:dyDescent="0.2">
      <c r="A258" s="11">
        <v>257</v>
      </c>
      <c r="B258" s="11" t="s">
        <v>240</v>
      </c>
      <c r="C258" s="11" t="s">
        <v>181</v>
      </c>
      <c r="D258" s="11" t="s">
        <v>189</v>
      </c>
      <c r="E258" s="12">
        <v>74.099999999999994</v>
      </c>
      <c r="F258" s="13">
        <v>0.85709999999999997</v>
      </c>
      <c r="G258" s="14"/>
      <c r="H258" s="15">
        <v>46176</v>
      </c>
      <c r="I258" s="15">
        <v>46185</v>
      </c>
      <c r="J258" s="11">
        <v>9</v>
      </c>
      <c r="K258" s="16">
        <v>-8.4199999999999997E-2</v>
      </c>
      <c r="L258" s="11" t="s">
        <v>20</v>
      </c>
      <c r="M258" s="13">
        <v>3.5000000000000003E-2</v>
      </c>
      <c r="N258" s="17">
        <f>Premissas!$B$4*M258</f>
        <v>3500.0000000000005</v>
      </c>
      <c r="O258" s="17">
        <f t="shared" ref="O258:O321" si="8">N258*K258</f>
        <v>-294.70000000000005</v>
      </c>
      <c r="P258" s="17">
        <f t="shared" si="7"/>
        <v>27937.199999999997</v>
      </c>
    </row>
    <row r="259" spans="1:16" x14ac:dyDescent="0.2">
      <c r="A259" s="11">
        <v>258</v>
      </c>
      <c r="B259" s="11" t="s">
        <v>241</v>
      </c>
      <c r="C259" s="11" t="s">
        <v>181</v>
      </c>
      <c r="D259" s="11" t="s">
        <v>189</v>
      </c>
      <c r="E259" s="12">
        <v>75.099999999999994</v>
      </c>
      <c r="F259" s="13">
        <v>0.9</v>
      </c>
      <c r="G259" s="14">
        <v>2.008</v>
      </c>
      <c r="H259" s="15">
        <v>46184</v>
      </c>
      <c r="I259" s="15">
        <v>46188</v>
      </c>
      <c r="J259" s="11">
        <v>4</v>
      </c>
      <c r="K259" s="16">
        <v>5.2999999999999999E-2</v>
      </c>
      <c r="L259" s="11" t="s">
        <v>20</v>
      </c>
      <c r="M259" s="13">
        <v>3.5000000000000003E-2</v>
      </c>
      <c r="N259" s="17">
        <f>Premissas!$B$4*M259</f>
        <v>3500.0000000000005</v>
      </c>
      <c r="O259" s="17">
        <f t="shared" si="8"/>
        <v>185.50000000000003</v>
      </c>
      <c r="P259" s="17">
        <f t="shared" ref="P259:P322" si="9">P258+O259</f>
        <v>28122.699999999997</v>
      </c>
    </row>
    <row r="260" spans="1:16" x14ac:dyDescent="0.2">
      <c r="A260" s="11">
        <v>259</v>
      </c>
      <c r="B260" s="11" t="s">
        <v>242</v>
      </c>
      <c r="C260" s="11" t="s">
        <v>181</v>
      </c>
      <c r="D260" s="11" t="s">
        <v>189</v>
      </c>
      <c r="E260" s="12">
        <v>98.1</v>
      </c>
      <c r="F260" s="13">
        <v>0.9</v>
      </c>
      <c r="G260" s="14">
        <v>5.0549999999999997</v>
      </c>
      <c r="H260" s="15">
        <v>46184</v>
      </c>
      <c r="I260" s="15">
        <v>46188</v>
      </c>
      <c r="J260" s="11">
        <v>4</v>
      </c>
      <c r="K260" s="16">
        <v>5.0900000000000001E-2</v>
      </c>
      <c r="L260" s="11" t="s">
        <v>18</v>
      </c>
      <c r="M260" s="13">
        <v>0.06</v>
      </c>
      <c r="N260" s="17">
        <f>Premissas!$B$4*M260</f>
        <v>6000</v>
      </c>
      <c r="O260" s="17">
        <f t="shared" si="8"/>
        <v>305.39999999999998</v>
      </c>
      <c r="P260" s="17">
        <f t="shared" si="9"/>
        <v>28428.1</v>
      </c>
    </row>
    <row r="261" spans="1:16" x14ac:dyDescent="0.2">
      <c r="A261" s="11">
        <v>260</v>
      </c>
      <c r="B261" s="11" t="s">
        <v>243</v>
      </c>
      <c r="C261" s="11" t="s">
        <v>181</v>
      </c>
      <c r="D261" s="11" t="s">
        <v>189</v>
      </c>
      <c r="E261" s="12">
        <v>81.099999999999994</v>
      </c>
      <c r="F261" s="13">
        <v>0.9</v>
      </c>
      <c r="G261" s="14">
        <v>2.2770000000000001</v>
      </c>
      <c r="H261" s="15">
        <v>46184</v>
      </c>
      <c r="I261" s="15">
        <v>46188</v>
      </c>
      <c r="J261" s="11">
        <v>4</v>
      </c>
      <c r="K261" s="16">
        <v>6.1799999999999987E-2</v>
      </c>
      <c r="L261" s="11" t="s">
        <v>20</v>
      </c>
      <c r="M261" s="13">
        <v>3.5000000000000003E-2</v>
      </c>
      <c r="N261" s="17">
        <f>Premissas!$B$4*M261</f>
        <v>3500.0000000000005</v>
      </c>
      <c r="O261" s="17">
        <f t="shared" si="8"/>
        <v>216.29999999999998</v>
      </c>
      <c r="P261" s="17">
        <f t="shared" si="9"/>
        <v>28644.399999999998</v>
      </c>
    </row>
    <row r="262" spans="1:16" x14ac:dyDescent="0.2">
      <c r="A262" s="11">
        <v>261</v>
      </c>
      <c r="B262" s="11" t="s">
        <v>244</v>
      </c>
      <c r="C262" s="11" t="s">
        <v>181</v>
      </c>
      <c r="D262" s="11" t="s">
        <v>189</v>
      </c>
      <c r="E262" s="12">
        <v>73.099999999999994</v>
      </c>
      <c r="F262" s="13">
        <v>0.8</v>
      </c>
      <c r="G262" s="14"/>
      <c r="H262" s="15">
        <v>46185</v>
      </c>
      <c r="I262" s="15">
        <v>46189</v>
      </c>
      <c r="J262" s="11">
        <v>4</v>
      </c>
      <c r="K262" s="16">
        <v>-4.8899999999999999E-2</v>
      </c>
      <c r="L262" s="11" t="s">
        <v>20</v>
      </c>
      <c r="M262" s="13">
        <v>3.5000000000000003E-2</v>
      </c>
      <c r="N262" s="17">
        <f>Premissas!$B$4*M262</f>
        <v>3500.0000000000005</v>
      </c>
      <c r="O262" s="17">
        <f t="shared" si="8"/>
        <v>-171.15</v>
      </c>
      <c r="P262" s="17">
        <f t="shared" si="9"/>
        <v>28473.249999999996</v>
      </c>
    </row>
    <row r="263" spans="1:16" x14ac:dyDescent="0.2">
      <c r="A263" s="11">
        <v>262</v>
      </c>
      <c r="B263" s="11" t="s">
        <v>245</v>
      </c>
      <c r="C263" s="11" t="s">
        <v>185</v>
      </c>
      <c r="D263" s="11" t="s">
        <v>158</v>
      </c>
      <c r="E263" s="12"/>
      <c r="F263" s="13">
        <v>0.64290000000000003</v>
      </c>
      <c r="G263" s="14">
        <v>1.411</v>
      </c>
      <c r="H263" s="15">
        <v>46185</v>
      </c>
      <c r="I263" s="15">
        <v>46191</v>
      </c>
      <c r="J263" s="11">
        <v>6</v>
      </c>
      <c r="K263" s="16">
        <v>5.5599999999999997E-2</v>
      </c>
      <c r="L263" s="11" t="s">
        <v>10</v>
      </c>
      <c r="M263" s="13">
        <v>0.1</v>
      </c>
      <c r="N263" s="17">
        <f>Premissas!$B$4*M263</f>
        <v>10000</v>
      </c>
      <c r="O263" s="17">
        <f t="shared" si="8"/>
        <v>556</v>
      </c>
      <c r="P263" s="17">
        <f t="shared" si="9"/>
        <v>29029.249999999996</v>
      </c>
    </row>
    <row r="264" spans="1:16" x14ac:dyDescent="0.2">
      <c r="A264" s="11">
        <v>263</v>
      </c>
      <c r="B264" s="11" t="s">
        <v>233</v>
      </c>
      <c r="C264" s="11" t="s">
        <v>185</v>
      </c>
      <c r="D264" s="11" t="s">
        <v>158</v>
      </c>
      <c r="E264" s="12"/>
      <c r="F264" s="13">
        <v>0.63159999999999994</v>
      </c>
      <c r="G264" s="14">
        <v>1.474</v>
      </c>
      <c r="H264" s="15">
        <v>46171</v>
      </c>
      <c r="I264" s="15">
        <v>46191</v>
      </c>
      <c r="J264" s="11">
        <v>20</v>
      </c>
      <c r="K264" s="16">
        <v>7.0300000000000001E-2</v>
      </c>
      <c r="L264" s="11" t="s">
        <v>10</v>
      </c>
      <c r="M264" s="13">
        <v>0.1</v>
      </c>
      <c r="N264" s="17">
        <f>Premissas!$B$4*M264</f>
        <v>10000</v>
      </c>
      <c r="O264" s="17">
        <f t="shared" si="8"/>
        <v>703</v>
      </c>
      <c r="P264" s="17">
        <f t="shared" si="9"/>
        <v>29732.249999999996</v>
      </c>
    </row>
    <row r="265" spans="1:16" x14ac:dyDescent="0.2">
      <c r="A265" s="11">
        <v>264</v>
      </c>
      <c r="B265" s="11" t="s">
        <v>246</v>
      </c>
      <c r="C265" s="11" t="s">
        <v>181</v>
      </c>
      <c r="D265" s="11" t="s">
        <v>195</v>
      </c>
      <c r="E265" s="12">
        <v>63.1</v>
      </c>
      <c r="F265" s="13">
        <v>0.5</v>
      </c>
      <c r="G265" s="14">
        <v>1.9119999999999999</v>
      </c>
      <c r="H265" s="15">
        <v>46188</v>
      </c>
      <c r="I265" s="15">
        <v>46195</v>
      </c>
      <c r="J265" s="11">
        <v>7</v>
      </c>
      <c r="K265" s="16">
        <v>5.0799999999999998E-2</v>
      </c>
      <c r="L265" s="11" t="s">
        <v>14</v>
      </c>
      <c r="M265" s="13">
        <v>0.08</v>
      </c>
      <c r="N265" s="17">
        <f>Premissas!$B$4*M265</f>
        <v>8000</v>
      </c>
      <c r="O265" s="17">
        <f t="shared" si="8"/>
        <v>406.4</v>
      </c>
      <c r="P265" s="17">
        <f t="shared" si="9"/>
        <v>30138.649999999998</v>
      </c>
    </row>
    <row r="266" spans="1:16" x14ac:dyDescent="0.2">
      <c r="A266" s="11">
        <v>265</v>
      </c>
      <c r="B266" s="11" t="s">
        <v>178</v>
      </c>
      <c r="C266" s="11" t="s">
        <v>181</v>
      </c>
      <c r="D266" s="11" t="s">
        <v>195</v>
      </c>
      <c r="E266" s="12">
        <v>66.099999999999994</v>
      </c>
      <c r="F266" s="13">
        <v>0.7</v>
      </c>
      <c r="G266" s="14">
        <v>1.8089999999999999</v>
      </c>
      <c r="H266" s="15">
        <v>46178</v>
      </c>
      <c r="I266" s="15">
        <v>46195</v>
      </c>
      <c r="J266" s="11">
        <v>17</v>
      </c>
      <c r="K266" s="16">
        <v>5.0500000000000003E-2</v>
      </c>
      <c r="L266" s="11" t="s">
        <v>16</v>
      </c>
      <c r="M266" s="13">
        <v>7.0000000000000007E-2</v>
      </c>
      <c r="N266" s="17">
        <f>Premissas!$B$4*M266</f>
        <v>7000.0000000000009</v>
      </c>
      <c r="O266" s="17">
        <f t="shared" si="8"/>
        <v>353.50000000000006</v>
      </c>
      <c r="P266" s="17">
        <f t="shared" si="9"/>
        <v>30492.149999999998</v>
      </c>
    </row>
    <row r="267" spans="1:16" x14ac:dyDescent="0.2">
      <c r="A267" s="11">
        <v>266</v>
      </c>
      <c r="B267" s="11" t="s">
        <v>247</v>
      </c>
      <c r="C267" s="11" t="s">
        <v>181</v>
      </c>
      <c r="D267" s="11" t="s">
        <v>195</v>
      </c>
      <c r="E267" s="12">
        <v>55.1</v>
      </c>
      <c r="F267" s="13">
        <v>0.7</v>
      </c>
      <c r="G267" s="14">
        <v>1.3340000000000001</v>
      </c>
      <c r="H267" s="15">
        <v>46178</v>
      </c>
      <c r="I267" s="15">
        <v>46196</v>
      </c>
      <c r="J267" s="11">
        <v>18</v>
      </c>
      <c r="K267" s="16">
        <v>5.1700000000000003E-2</v>
      </c>
      <c r="L267" s="11" t="s">
        <v>14</v>
      </c>
      <c r="M267" s="13">
        <v>0.08</v>
      </c>
      <c r="N267" s="17">
        <f>Premissas!$B$4*M267</f>
        <v>8000</v>
      </c>
      <c r="O267" s="17">
        <f t="shared" si="8"/>
        <v>413.6</v>
      </c>
      <c r="P267" s="17">
        <f t="shared" si="9"/>
        <v>30905.749999999996</v>
      </c>
    </row>
    <row r="268" spans="1:16" x14ac:dyDescent="0.2">
      <c r="A268" s="11">
        <v>267</v>
      </c>
      <c r="B268" s="11" t="s">
        <v>248</v>
      </c>
      <c r="C268" s="11" t="s">
        <v>185</v>
      </c>
      <c r="D268" s="11" t="s">
        <v>167</v>
      </c>
      <c r="E268" s="12"/>
      <c r="F268" s="13">
        <v>0.6</v>
      </c>
      <c r="G268" s="14">
        <v>1.4770000000000001</v>
      </c>
      <c r="H268" s="15">
        <v>46189</v>
      </c>
      <c r="I268" s="15">
        <v>46198</v>
      </c>
      <c r="J268" s="11">
        <v>9</v>
      </c>
      <c r="K268" s="16">
        <v>-5.0900000000000001E-2</v>
      </c>
      <c r="L268" s="11" t="s">
        <v>10</v>
      </c>
      <c r="M268" s="13">
        <v>0.1</v>
      </c>
      <c r="N268" s="17">
        <f>Premissas!$B$4*M268</f>
        <v>10000</v>
      </c>
      <c r="O268" s="17">
        <f t="shared" si="8"/>
        <v>-509</v>
      </c>
      <c r="P268" s="17">
        <f t="shared" si="9"/>
        <v>30396.749999999996</v>
      </c>
    </row>
    <row r="269" spans="1:16" x14ac:dyDescent="0.2">
      <c r="A269" s="11">
        <v>268</v>
      </c>
      <c r="B269" s="11" t="s">
        <v>249</v>
      </c>
      <c r="C269" s="11" t="s">
        <v>181</v>
      </c>
      <c r="D269" s="11" t="s">
        <v>195</v>
      </c>
      <c r="E269" s="12">
        <v>65.099999999999994</v>
      </c>
      <c r="F269" s="13">
        <v>0.5</v>
      </c>
      <c r="G269" s="14"/>
      <c r="H269" s="15">
        <v>46191</v>
      </c>
      <c r="I269" s="15">
        <v>46199</v>
      </c>
      <c r="J269" s="11">
        <v>8</v>
      </c>
      <c r="K269" s="16">
        <v>5.0199999999999988E-2</v>
      </c>
      <c r="L269" s="11" t="s">
        <v>20</v>
      </c>
      <c r="M269" s="13">
        <v>3.5000000000000003E-2</v>
      </c>
      <c r="N269" s="17">
        <f>Premissas!$B$4*M269</f>
        <v>3500.0000000000005</v>
      </c>
      <c r="O269" s="17">
        <f t="shared" si="8"/>
        <v>175.7</v>
      </c>
      <c r="P269" s="17">
        <f t="shared" si="9"/>
        <v>30572.449999999997</v>
      </c>
    </row>
    <row r="270" spans="1:16" x14ac:dyDescent="0.2">
      <c r="A270" s="11">
        <v>269</v>
      </c>
      <c r="B270" s="11" t="s">
        <v>250</v>
      </c>
      <c r="C270" s="11" t="s">
        <v>185</v>
      </c>
      <c r="D270" s="11" t="s">
        <v>158</v>
      </c>
      <c r="E270" s="12"/>
      <c r="F270" s="13">
        <v>0.625</v>
      </c>
      <c r="G270" s="14">
        <v>1.4350000000000001</v>
      </c>
      <c r="H270" s="15">
        <v>46203</v>
      </c>
      <c r="I270" s="15">
        <v>46203</v>
      </c>
      <c r="J270" s="11">
        <v>0</v>
      </c>
      <c r="K270" s="16">
        <v>0</v>
      </c>
      <c r="L270" s="11" t="s">
        <v>10</v>
      </c>
      <c r="M270" s="13">
        <v>0.1</v>
      </c>
      <c r="N270" s="17">
        <f>Premissas!$B$4*M270</f>
        <v>10000</v>
      </c>
      <c r="O270" s="17">
        <f t="shared" si="8"/>
        <v>0</v>
      </c>
      <c r="P270" s="17">
        <f t="shared" si="9"/>
        <v>30572.449999999997</v>
      </c>
    </row>
    <row r="271" spans="1:16" x14ac:dyDescent="0.2">
      <c r="A271" s="11">
        <v>270</v>
      </c>
      <c r="B271" s="11" t="s">
        <v>241</v>
      </c>
      <c r="C271" s="11" t="s">
        <v>185</v>
      </c>
      <c r="D271" s="11" t="s">
        <v>167</v>
      </c>
      <c r="E271" s="12"/>
      <c r="F271" s="13">
        <v>0.6</v>
      </c>
      <c r="G271" s="14">
        <v>1.4710000000000001</v>
      </c>
      <c r="H271" s="15">
        <v>46213</v>
      </c>
      <c r="I271" s="15">
        <v>46216</v>
      </c>
      <c r="J271" s="11">
        <v>3</v>
      </c>
      <c r="K271" s="16">
        <v>-5.0799999999999998E-2</v>
      </c>
      <c r="L271" s="11" t="s">
        <v>10</v>
      </c>
      <c r="M271" s="13">
        <v>0.1</v>
      </c>
      <c r="N271" s="17">
        <f>Premissas!$B$4*M271</f>
        <v>10000</v>
      </c>
      <c r="O271" s="17">
        <f t="shared" si="8"/>
        <v>-508</v>
      </c>
      <c r="P271" s="17">
        <f t="shared" si="9"/>
        <v>30064.449999999997</v>
      </c>
    </row>
    <row r="272" spans="1:16" x14ac:dyDescent="0.2">
      <c r="A272" s="11">
        <v>271</v>
      </c>
      <c r="B272" s="11" t="s">
        <v>251</v>
      </c>
      <c r="C272" s="11" t="s">
        <v>185</v>
      </c>
      <c r="D272" s="11" t="s">
        <v>167</v>
      </c>
      <c r="E272" s="12"/>
      <c r="F272" s="13">
        <v>0.60699999999999998</v>
      </c>
      <c r="G272" s="14">
        <v>1.5609999999999999</v>
      </c>
      <c r="H272" s="15">
        <v>46226</v>
      </c>
      <c r="I272" s="15">
        <v>46227</v>
      </c>
      <c r="J272" s="11">
        <v>1</v>
      </c>
      <c r="K272" s="16">
        <v>0.23139999999999999</v>
      </c>
      <c r="L272" s="11" t="s">
        <v>10</v>
      </c>
      <c r="M272" s="13">
        <v>0.1</v>
      </c>
      <c r="N272" s="17">
        <f>Premissas!$B$4*M272</f>
        <v>10000</v>
      </c>
      <c r="O272" s="17">
        <f t="shared" si="8"/>
        <v>2314</v>
      </c>
      <c r="P272" s="17">
        <f t="shared" si="9"/>
        <v>32378.449999999997</v>
      </c>
    </row>
    <row r="273" spans="1:16" x14ac:dyDescent="0.2">
      <c r="A273" s="11">
        <v>272</v>
      </c>
      <c r="B273" s="11" t="s">
        <v>251</v>
      </c>
      <c r="C273" s="11" t="s">
        <v>185</v>
      </c>
      <c r="D273" s="11" t="s">
        <v>167</v>
      </c>
      <c r="E273" s="12"/>
      <c r="F273" s="13">
        <v>0.60699999999999998</v>
      </c>
      <c r="G273" s="14">
        <v>1.5609999999999999</v>
      </c>
      <c r="H273" s="15">
        <v>46220</v>
      </c>
      <c r="I273" s="15">
        <v>46227</v>
      </c>
      <c r="J273" s="11">
        <v>7</v>
      </c>
      <c r="K273" s="16">
        <v>0.25840000000000002</v>
      </c>
      <c r="L273" s="11" t="s">
        <v>10</v>
      </c>
      <c r="M273" s="13">
        <v>0.1</v>
      </c>
      <c r="N273" s="17">
        <f>Premissas!$B$4*M273</f>
        <v>10000</v>
      </c>
      <c r="O273" s="17">
        <f t="shared" si="8"/>
        <v>2584</v>
      </c>
      <c r="P273" s="17">
        <f t="shared" si="9"/>
        <v>34962.449999999997</v>
      </c>
    </row>
    <row r="274" spans="1:16" x14ac:dyDescent="0.2">
      <c r="A274" s="11">
        <v>273</v>
      </c>
      <c r="B274" s="11" t="s">
        <v>252</v>
      </c>
      <c r="C274" s="11" t="s">
        <v>181</v>
      </c>
      <c r="D274" s="11" t="s">
        <v>195</v>
      </c>
      <c r="E274" s="12">
        <v>57.1</v>
      </c>
      <c r="F274" s="13">
        <v>0.8</v>
      </c>
      <c r="G274" s="14">
        <v>1.296</v>
      </c>
      <c r="H274" s="15">
        <v>46230</v>
      </c>
      <c r="I274" s="15">
        <v>46231</v>
      </c>
      <c r="J274" s="11">
        <v>1</v>
      </c>
      <c r="K274" s="16">
        <v>6.5700000000000008E-2</v>
      </c>
      <c r="L274" s="11" t="s">
        <v>20</v>
      </c>
      <c r="M274" s="13">
        <v>3.5000000000000003E-2</v>
      </c>
      <c r="N274" s="17">
        <f>Premissas!$B$4*M274</f>
        <v>3500.0000000000005</v>
      </c>
      <c r="O274" s="17">
        <f t="shared" si="8"/>
        <v>229.95000000000005</v>
      </c>
      <c r="P274" s="17">
        <f t="shared" si="9"/>
        <v>35192.399999999994</v>
      </c>
    </row>
    <row r="275" spans="1:16" x14ac:dyDescent="0.2">
      <c r="A275" s="11">
        <v>274</v>
      </c>
      <c r="B275" s="11" t="s">
        <v>253</v>
      </c>
      <c r="C275" s="11" t="s">
        <v>181</v>
      </c>
      <c r="D275" s="11" t="s">
        <v>195</v>
      </c>
      <c r="E275" s="12">
        <v>61.1</v>
      </c>
      <c r="F275" s="13">
        <v>0.8</v>
      </c>
      <c r="G275" s="14">
        <v>1.494</v>
      </c>
      <c r="H275" s="15">
        <v>46231</v>
      </c>
      <c r="I275" s="15">
        <v>46234</v>
      </c>
      <c r="J275" s="11">
        <v>3</v>
      </c>
      <c r="K275" s="16">
        <v>0.10290000000000001</v>
      </c>
      <c r="L275" s="11" t="s">
        <v>14</v>
      </c>
      <c r="M275" s="13">
        <v>0.08</v>
      </c>
      <c r="N275" s="17">
        <f>Premissas!$B$4*M275</f>
        <v>8000</v>
      </c>
      <c r="O275" s="17">
        <f t="shared" si="8"/>
        <v>823.2</v>
      </c>
      <c r="P275" s="17">
        <f t="shared" si="9"/>
        <v>36015.599999999991</v>
      </c>
    </row>
    <row r="276" spans="1:16" s="43" customFormat="1" x14ac:dyDescent="0.2">
      <c r="A276" s="36">
        <v>275</v>
      </c>
      <c r="B276" s="36" t="s">
        <v>254</v>
      </c>
      <c r="C276" s="36" t="s">
        <v>185</v>
      </c>
      <c r="D276" s="36" t="s">
        <v>158</v>
      </c>
      <c r="E276" s="37"/>
      <c r="F276" s="38">
        <v>0.64200000000000002</v>
      </c>
      <c r="G276" s="39">
        <v>1.4510000000000001</v>
      </c>
      <c r="H276" s="40">
        <v>46231</v>
      </c>
      <c r="I276" s="40">
        <v>46239</v>
      </c>
      <c r="J276" s="36">
        <v>8</v>
      </c>
      <c r="K276" s="41">
        <v>5.5500000000000001E-2</v>
      </c>
      <c r="L276" s="36" t="s">
        <v>10</v>
      </c>
      <c r="M276" s="38">
        <v>0.1</v>
      </c>
      <c r="N276" s="42">
        <f>Premissas!$B$4*M276</f>
        <v>10000</v>
      </c>
      <c r="O276" s="42">
        <f t="shared" si="8"/>
        <v>555</v>
      </c>
      <c r="P276" s="42">
        <f t="shared" si="9"/>
        <v>36570.599999999991</v>
      </c>
    </row>
    <row r="277" spans="1:16" s="43" customFormat="1" x14ac:dyDescent="0.2">
      <c r="A277" s="36">
        <v>276</v>
      </c>
      <c r="B277" s="36" t="s">
        <v>255</v>
      </c>
      <c r="C277" s="36" t="s">
        <v>181</v>
      </c>
      <c r="D277" s="36" t="s">
        <v>195</v>
      </c>
      <c r="E277" s="37">
        <v>63.1</v>
      </c>
      <c r="F277" s="38">
        <v>0.7</v>
      </c>
      <c r="G277" s="39">
        <v>1.6919999999999999</v>
      </c>
      <c r="H277" s="40">
        <v>46230</v>
      </c>
      <c r="I277" s="40">
        <v>46239</v>
      </c>
      <c r="J277" s="36">
        <v>9</v>
      </c>
      <c r="K277" s="41">
        <v>0.13039999999999999</v>
      </c>
      <c r="L277" s="36" t="s">
        <v>14</v>
      </c>
      <c r="M277" s="38">
        <v>0.08</v>
      </c>
      <c r="N277" s="42">
        <f>Premissas!$B$4*M277</f>
        <v>8000</v>
      </c>
      <c r="O277" s="42">
        <f t="shared" si="8"/>
        <v>1043.1999999999998</v>
      </c>
      <c r="P277" s="42">
        <f t="shared" si="9"/>
        <v>37613.799999999988</v>
      </c>
    </row>
    <row r="278" spans="1:16" s="43" customFormat="1" x14ac:dyDescent="0.2">
      <c r="A278" s="36">
        <v>277</v>
      </c>
      <c r="B278" s="36" t="s">
        <v>256</v>
      </c>
      <c r="C278" s="36" t="s">
        <v>257</v>
      </c>
      <c r="D278" s="36" t="s">
        <v>195</v>
      </c>
      <c r="E278" s="37">
        <v>68.099999999999994</v>
      </c>
      <c r="F278" s="38">
        <v>1</v>
      </c>
      <c r="G278" s="39"/>
      <c r="H278" s="40">
        <v>46240</v>
      </c>
      <c r="I278" s="40">
        <v>46244</v>
      </c>
      <c r="J278" s="36">
        <v>4</v>
      </c>
      <c r="K278" s="41">
        <v>5.0799999999999998E-2</v>
      </c>
      <c r="L278" s="36" t="s">
        <v>20</v>
      </c>
      <c r="M278" s="38">
        <v>3.5000000000000003E-2</v>
      </c>
      <c r="N278" s="42">
        <f>Premissas!$B$4*M278</f>
        <v>3500.0000000000005</v>
      </c>
      <c r="O278" s="42">
        <f t="shared" si="8"/>
        <v>177.8</v>
      </c>
      <c r="P278" s="42">
        <f t="shared" si="9"/>
        <v>37791.599999999991</v>
      </c>
    </row>
    <row r="279" spans="1:16" s="43" customFormat="1" x14ac:dyDescent="0.2">
      <c r="A279" s="36">
        <v>278</v>
      </c>
      <c r="B279" s="36" t="s">
        <v>258</v>
      </c>
      <c r="C279" s="36" t="s">
        <v>181</v>
      </c>
      <c r="D279" s="36" t="s">
        <v>195</v>
      </c>
      <c r="E279" s="37">
        <v>65.099999999999994</v>
      </c>
      <c r="F279" s="38">
        <v>0.5</v>
      </c>
      <c r="G279" s="39"/>
      <c r="H279" s="40">
        <v>46232</v>
      </c>
      <c r="I279" s="40">
        <v>46244</v>
      </c>
      <c r="J279" s="36">
        <v>12</v>
      </c>
      <c r="K279" s="41">
        <v>5.2300000000000013E-2</v>
      </c>
      <c r="L279" s="36" t="s">
        <v>20</v>
      </c>
      <c r="M279" s="38">
        <v>3.5000000000000003E-2</v>
      </c>
      <c r="N279" s="42">
        <f>Premissas!$B$4*M279</f>
        <v>3500.0000000000005</v>
      </c>
      <c r="O279" s="42">
        <f t="shared" si="8"/>
        <v>183.05000000000007</v>
      </c>
      <c r="P279" s="42">
        <f t="shared" si="9"/>
        <v>37974.649999999994</v>
      </c>
    </row>
    <row r="280" spans="1:16" s="43" customFormat="1" x14ac:dyDescent="0.2">
      <c r="A280" s="36">
        <v>279</v>
      </c>
      <c r="B280" s="36" t="s">
        <v>259</v>
      </c>
      <c r="C280" s="36" t="s">
        <v>185</v>
      </c>
      <c r="D280" s="36" t="s">
        <v>167</v>
      </c>
      <c r="E280" s="37"/>
      <c r="F280" s="38">
        <v>0.60470000000000002</v>
      </c>
      <c r="G280" s="39">
        <v>1.417</v>
      </c>
      <c r="H280" s="40">
        <v>46244</v>
      </c>
      <c r="I280" s="40">
        <v>46245</v>
      </c>
      <c r="J280" s="36">
        <v>1</v>
      </c>
      <c r="K280" s="41">
        <v>-3.49E-2</v>
      </c>
      <c r="L280" s="36" t="s">
        <v>10</v>
      </c>
      <c r="M280" s="38">
        <v>0.1</v>
      </c>
      <c r="N280" s="42">
        <f>Premissas!$B$4*M280</f>
        <v>10000</v>
      </c>
      <c r="O280" s="42">
        <f t="shared" si="8"/>
        <v>-349</v>
      </c>
      <c r="P280" s="42">
        <f t="shared" si="9"/>
        <v>37625.649999999994</v>
      </c>
    </row>
    <row r="281" spans="1:16" s="43" customFormat="1" x14ac:dyDescent="0.2">
      <c r="A281" s="36">
        <v>280</v>
      </c>
      <c r="B281" s="36" t="s">
        <v>260</v>
      </c>
      <c r="C281" s="36" t="s">
        <v>257</v>
      </c>
      <c r="D281" s="36" t="s">
        <v>189</v>
      </c>
      <c r="E281" s="37">
        <v>78.099999999999994</v>
      </c>
      <c r="F281" s="38">
        <v>0.9</v>
      </c>
      <c r="G281" s="39">
        <v>1.913</v>
      </c>
      <c r="H281" s="40">
        <v>46246</v>
      </c>
      <c r="I281" s="40">
        <v>46247</v>
      </c>
      <c r="J281" s="36">
        <v>1</v>
      </c>
      <c r="K281" s="41">
        <v>6.8199999999999997E-2</v>
      </c>
      <c r="L281" s="36" t="s">
        <v>20</v>
      </c>
      <c r="M281" s="38">
        <v>3.5000000000000003E-2</v>
      </c>
      <c r="N281" s="42">
        <f>Premissas!$B$4*M281</f>
        <v>3500.0000000000005</v>
      </c>
      <c r="O281" s="42">
        <f t="shared" si="8"/>
        <v>238.70000000000002</v>
      </c>
      <c r="P281" s="42">
        <f t="shared" si="9"/>
        <v>37864.349999999991</v>
      </c>
    </row>
    <row r="282" spans="1:16" s="43" customFormat="1" x14ac:dyDescent="0.2">
      <c r="A282" s="36">
        <v>281</v>
      </c>
      <c r="B282" s="36" t="s">
        <v>261</v>
      </c>
      <c r="C282" s="36" t="s">
        <v>262</v>
      </c>
      <c r="D282" s="36" t="s">
        <v>195</v>
      </c>
      <c r="E282" s="37">
        <v>50.1</v>
      </c>
      <c r="F282" s="38">
        <v>0.7</v>
      </c>
      <c r="G282" s="39">
        <v>1.1140000000000001</v>
      </c>
      <c r="H282" s="40">
        <v>46233</v>
      </c>
      <c r="I282" s="40">
        <v>46247</v>
      </c>
      <c r="J282" s="36">
        <v>14</v>
      </c>
      <c r="K282" s="41">
        <v>3.85E-2</v>
      </c>
      <c r="L282" s="36" t="s">
        <v>22</v>
      </c>
      <c r="M282" s="38">
        <v>0</v>
      </c>
      <c r="N282" s="42">
        <f>Premissas!$B$4*M282</f>
        <v>0</v>
      </c>
      <c r="O282" s="42">
        <f t="shared" si="8"/>
        <v>0</v>
      </c>
      <c r="P282" s="42">
        <f t="shared" si="9"/>
        <v>37864.349999999991</v>
      </c>
    </row>
    <row r="283" spans="1:16" s="43" customFormat="1" x14ac:dyDescent="0.2">
      <c r="A283" s="36">
        <v>282</v>
      </c>
      <c r="B283" s="36" t="s">
        <v>207</v>
      </c>
      <c r="C283" s="36" t="s">
        <v>257</v>
      </c>
      <c r="D283" s="36" t="s">
        <v>195</v>
      </c>
      <c r="E283" s="37">
        <v>53.1</v>
      </c>
      <c r="F283" s="38">
        <v>0.9</v>
      </c>
      <c r="G283" s="39">
        <v>1.1499999999999999</v>
      </c>
      <c r="H283" s="40">
        <v>46254</v>
      </c>
      <c r="I283" s="40">
        <v>46258</v>
      </c>
      <c r="J283" s="36">
        <v>4</v>
      </c>
      <c r="K283" s="41">
        <v>6.4000000000000001E-2</v>
      </c>
      <c r="L283" s="36" t="s">
        <v>22</v>
      </c>
      <c r="M283" s="38">
        <v>0</v>
      </c>
      <c r="N283" s="42">
        <f>Premissas!$B$4*M283</f>
        <v>0</v>
      </c>
      <c r="O283" s="42">
        <f t="shared" si="8"/>
        <v>0</v>
      </c>
      <c r="P283" s="42">
        <f t="shared" si="9"/>
        <v>37864.349999999991</v>
      </c>
    </row>
    <row r="284" spans="1:16" s="43" customFormat="1" x14ac:dyDescent="0.2">
      <c r="A284" s="36">
        <v>283</v>
      </c>
      <c r="B284" s="36" t="s">
        <v>263</v>
      </c>
      <c r="C284" s="36" t="s">
        <v>262</v>
      </c>
      <c r="D284" s="36" t="s">
        <v>195</v>
      </c>
      <c r="E284" s="37">
        <v>55.1</v>
      </c>
      <c r="F284" s="38">
        <v>0.7</v>
      </c>
      <c r="G284" s="39">
        <v>1.3360000000000001</v>
      </c>
      <c r="H284" s="40">
        <v>46238</v>
      </c>
      <c r="I284" s="40">
        <v>46258</v>
      </c>
      <c r="J284" s="36">
        <v>20</v>
      </c>
      <c r="K284" s="41">
        <v>3.2500000000000001E-2</v>
      </c>
      <c r="L284" s="36" t="s">
        <v>14</v>
      </c>
      <c r="M284" s="38">
        <v>0.08</v>
      </c>
      <c r="N284" s="42">
        <f>Premissas!$B$4*M284</f>
        <v>8000</v>
      </c>
      <c r="O284" s="42">
        <f t="shared" si="8"/>
        <v>260</v>
      </c>
      <c r="P284" s="42">
        <f t="shared" si="9"/>
        <v>38124.349999999991</v>
      </c>
    </row>
    <row r="285" spans="1:16" s="43" customFormat="1" x14ac:dyDescent="0.2">
      <c r="A285" s="36">
        <v>284</v>
      </c>
      <c r="B285" s="36" t="s">
        <v>264</v>
      </c>
      <c r="C285" s="36" t="s">
        <v>262</v>
      </c>
      <c r="D285" s="36" t="s">
        <v>195</v>
      </c>
      <c r="E285" s="37">
        <v>57.1</v>
      </c>
      <c r="F285" s="38">
        <v>0.7</v>
      </c>
      <c r="G285" s="39">
        <v>1.425</v>
      </c>
      <c r="H285" s="40">
        <v>46239</v>
      </c>
      <c r="I285" s="40">
        <v>46259</v>
      </c>
      <c r="J285" s="36">
        <v>20</v>
      </c>
      <c r="K285" s="41">
        <v>-2.8E-3</v>
      </c>
      <c r="L285" s="36" t="s">
        <v>14</v>
      </c>
      <c r="M285" s="38">
        <v>0.08</v>
      </c>
      <c r="N285" s="42">
        <f>Premissas!$B$4*M285</f>
        <v>8000</v>
      </c>
      <c r="O285" s="42">
        <f t="shared" si="8"/>
        <v>-22.4</v>
      </c>
      <c r="P285" s="42">
        <f t="shared" si="9"/>
        <v>38101.94999999999</v>
      </c>
    </row>
    <row r="286" spans="1:16" s="43" customFormat="1" x14ac:dyDescent="0.2">
      <c r="A286" s="36">
        <v>285</v>
      </c>
      <c r="B286" s="36" t="s">
        <v>265</v>
      </c>
      <c r="C286" s="36" t="s">
        <v>257</v>
      </c>
      <c r="D286" s="36" t="s">
        <v>195</v>
      </c>
      <c r="E286" s="37">
        <v>55.1</v>
      </c>
      <c r="F286" s="38">
        <v>0.5</v>
      </c>
      <c r="G286" s="39">
        <v>1.645</v>
      </c>
      <c r="H286" s="40">
        <v>46240</v>
      </c>
      <c r="I286" s="40">
        <v>46260</v>
      </c>
      <c r="J286" s="36">
        <v>20</v>
      </c>
      <c r="K286" s="41">
        <v>-5.0299999999999997E-2</v>
      </c>
      <c r="L286" s="36" t="s">
        <v>14</v>
      </c>
      <c r="M286" s="38">
        <v>0.08</v>
      </c>
      <c r="N286" s="42">
        <f>Premissas!$B$4*M286</f>
        <v>8000</v>
      </c>
      <c r="O286" s="42">
        <f t="shared" si="8"/>
        <v>-402.4</v>
      </c>
      <c r="P286" s="42">
        <f t="shared" si="9"/>
        <v>37699.549999999988</v>
      </c>
    </row>
    <row r="287" spans="1:16" s="43" customFormat="1" x14ac:dyDescent="0.2">
      <c r="A287" s="36">
        <v>286</v>
      </c>
      <c r="B287" s="36" t="s">
        <v>266</v>
      </c>
      <c r="C287" s="36" t="s">
        <v>257</v>
      </c>
      <c r="D287" s="36" t="s">
        <v>195</v>
      </c>
      <c r="E287" s="37">
        <v>48.1</v>
      </c>
      <c r="F287" s="38">
        <v>0.5</v>
      </c>
      <c r="G287" s="39">
        <v>1.43</v>
      </c>
      <c r="H287" s="40">
        <v>46258</v>
      </c>
      <c r="I287" s="40">
        <v>46260</v>
      </c>
      <c r="J287" s="36">
        <v>2</v>
      </c>
      <c r="K287" s="41">
        <v>3.8E-3</v>
      </c>
      <c r="L287" s="36" t="s">
        <v>22</v>
      </c>
      <c r="M287" s="38">
        <v>0</v>
      </c>
      <c r="N287" s="42">
        <f>Premissas!$B$4*M287</f>
        <v>0</v>
      </c>
      <c r="O287" s="42">
        <f t="shared" si="8"/>
        <v>0</v>
      </c>
      <c r="P287" s="42">
        <f t="shared" si="9"/>
        <v>37699.549999999988</v>
      </c>
    </row>
    <row r="288" spans="1:16" s="43" customFormat="1" x14ac:dyDescent="0.2">
      <c r="A288" s="36">
        <v>287</v>
      </c>
      <c r="B288" s="36" t="s">
        <v>127</v>
      </c>
      <c r="C288" s="36" t="s">
        <v>185</v>
      </c>
      <c r="D288" s="36" t="s">
        <v>158</v>
      </c>
      <c r="E288" s="37"/>
      <c r="F288" s="38">
        <v>0.63329999999999997</v>
      </c>
      <c r="G288" s="39">
        <v>1.448</v>
      </c>
      <c r="H288" s="40">
        <v>46259</v>
      </c>
      <c r="I288" s="40">
        <v>46262</v>
      </c>
      <c r="J288" s="36">
        <v>3</v>
      </c>
      <c r="K288" s="41">
        <v>-1.2E-2</v>
      </c>
      <c r="L288" s="36" t="s">
        <v>10</v>
      </c>
      <c r="M288" s="38">
        <v>0.1</v>
      </c>
      <c r="N288" s="42">
        <f>Premissas!$B$4*M288</f>
        <v>10000</v>
      </c>
      <c r="O288" s="42">
        <f t="shared" si="8"/>
        <v>-120</v>
      </c>
      <c r="P288" s="42">
        <f t="shared" si="9"/>
        <v>37579.549999999988</v>
      </c>
    </row>
    <row r="289" spans="1:16" s="43" customFormat="1" x14ac:dyDescent="0.2">
      <c r="A289" s="36">
        <v>288</v>
      </c>
      <c r="B289" s="36" t="s">
        <v>267</v>
      </c>
      <c r="C289" s="36" t="s">
        <v>257</v>
      </c>
      <c r="D289" s="36" t="s">
        <v>195</v>
      </c>
      <c r="E289" s="37">
        <v>52.1</v>
      </c>
      <c r="F289" s="38">
        <v>0.9</v>
      </c>
      <c r="G289" s="39">
        <v>1.1080000000000001</v>
      </c>
      <c r="H289" s="40">
        <v>46260</v>
      </c>
      <c r="I289" s="40">
        <v>46265</v>
      </c>
      <c r="J289" s="36">
        <v>5</v>
      </c>
      <c r="K289" s="41">
        <v>5.21E-2</v>
      </c>
      <c r="L289" s="36" t="s">
        <v>22</v>
      </c>
      <c r="M289" s="38">
        <v>0</v>
      </c>
      <c r="N289" s="42">
        <f>Premissas!$B$4*M289</f>
        <v>0</v>
      </c>
      <c r="O289" s="42">
        <f t="shared" si="8"/>
        <v>0</v>
      </c>
      <c r="P289" s="42">
        <f t="shared" si="9"/>
        <v>37579.549999999988</v>
      </c>
    </row>
    <row r="290" spans="1:16" s="43" customFormat="1" x14ac:dyDescent="0.2">
      <c r="A290" s="36">
        <v>289</v>
      </c>
      <c r="B290" s="36" t="s">
        <v>268</v>
      </c>
      <c r="C290" s="36" t="s">
        <v>257</v>
      </c>
      <c r="D290" s="36" t="s">
        <v>189</v>
      </c>
      <c r="E290" s="37">
        <v>80.099999999999994</v>
      </c>
      <c r="F290" s="38">
        <v>0.8</v>
      </c>
      <c r="G290" s="39">
        <v>2.2200000000000002</v>
      </c>
      <c r="H290" s="40">
        <v>46260</v>
      </c>
      <c r="I290" s="40">
        <v>46265</v>
      </c>
      <c r="J290" s="36">
        <v>5</v>
      </c>
      <c r="K290" s="41">
        <v>-7.3200000000000001E-2</v>
      </c>
      <c r="L290" s="36" t="s">
        <v>20</v>
      </c>
      <c r="M290" s="38">
        <v>3.5000000000000003E-2</v>
      </c>
      <c r="N290" s="42">
        <f>Premissas!$B$4*M290</f>
        <v>3500.0000000000005</v>
      </c>
      <c r="O290" s="42">
        <f t="shared" si="8"/>
        <v>-256.20000000000005</v>
      </c>
      <c r="P290" s="42">
        <f t="shared" si="9"/>
        <v>37323.349999999991</v>
      </c>
    </row>
  </sheetData>
  <autoFilter ref="A1:P290" xr:uid="{00000000-0009-0000-0000-000001000000}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"/>
  <sheetViews>
    <sheetView zoomScaleNormal="100" workbookViewId="0"/>
  </sheetViews>
  <sheetFormatPr baseColWidth="10" defaultColWidth="8.6640625" defaultRowHeight="15" x14ac:dyDescent="0.2"/>
  <cols>
    <col min="1" max="3" width="12" customWidth="1"/>
    <col min="4" max="4" width="11" customWidth="1"/>
    <col min="5" max="5" width="12" customWidth="1"/>
    <col min="6" max="6" width="10" customWidth="1"/>
    <col min="7" max="7" width="15" customWidth="1"/>
    <col min="8" max="8" width="11" customWidth="1"/>
    <col min="9" max="9" width="12" customWidth="1"/>
  </cols>
  <sheetData>
    <row r="1" spans="1:9" ht="15" customHeight="1" x14ac:dyDescent="0.2">
      <c r="A1" s="19" t="s">
        <v>269</v>
      </c>
    </row>
    <row r="3" spans="1:9" ht="23.75" customHeight="1" x14ac:dyDescent="0.2">
      <c r="A3" s="10" t="s">
        <v>270</v>
      </c>
      <c r="B3" s="10" t="s">
        <v>271</v>
      </c>
      <c r="C3" s="10" t="s">
        <v>272</v>
      </c>
      <c r="D3" s="10" t="s">
        <v>273</v>
      </c>
      <c r="E3" s="10" t="s">
        <v>274</v>
      </c>
      <c r="F3" s="10" t="s">
        <v>275</v>
      </c>
      <c r="G3" s="10" t="s">
        <v>276</v>
      </c>
      <c r="H3" s="10" t="s">
        <v>277</v>
      </c>
      <c r="I3" s="10" t="s">
        <v>278</v>
      </c>
    </row>
    <row r="4" spans="1:9" ht="15" customHeight="1" x14ac:dyDescent="0.2">
      <c r="A4" s="20" t="s">
        <v>279</v>
      </c>
      <c r="B4" s="15">
        <v>46023</v>
      </c>
      <c r="C4" s="15">
        <v>46053</v>
      </c>
      <c r="D4" s="11">
        <f>COUNTIFS(Operações!$I$2:$I$290,"&gt;="&amp;$B4,Operações!$I$2:$I$290,"&lt;="&amp;$C4)</f>
        <v>65</v>
      </c>
      <c r="E4" s="11">
        <f>COUNTIFS(Operações!$I$2:$I$290,"&gt;="&amp;$B4,Operações!$I$2:$I$290,"&lt;="&amp;$C4,Operações!$K$2:$K$290,"&gt;0")</f>
        <v>31</v>
      </c>
      <c r="F4" s="13">
        <f t="shared" ref="F4:F12" si="0">IFERROR(E4/D4,0)</f>
        <v>0.47692307692307695</v>
      </c>
      <c r="G4" s="17">
        <f>SUMIFS(Operações!$O$2:$O$290,Operações!$I$2:$I$290,"&gt;="&amp;$B4,Operações!$I$2:$I$290,"&lt;="&amp;$C4)</f>
        <v>2467.1</v>
      </c>
      <c r="H4" s="21">
        <f>G4/Premissas!$B$4</f>
        <v>2.4670999999999998E-2</v>
      </c>
      <c r="I4" s="21">
        <f>H4</f>
        <v>2.4670999999999998E-2</v>
      </c>
    </row>
    <row r="5" spans="1:9" ht="15" customHeight="1" x14ac:dyDescent="0.2">
      <c r="A5" s="20" t="s">
        <v>280</v>
      </c>
      <c r="B5" s="15">
        <v>46054</v>
      </c>
      <c r="C5" s="15">
        <v>46081</v>
      </c>
      <c r="D5" s="11">
        <f>COUNTIFS(Operações!$I$2:$I$290,"&gt;="&amp;$B5,Operações!$I$2:$I$290,"&lt;="&amp;$C5)</f>
        <v>80</v>
      </c>
      <c r="E5" s="11">
        <f>COUNTIFS(Operações!$I$2:$I$290,"&gt;="&amp;$B5,Operações!$I$2:$I$290,"&lt;="&amp;$C5,Operações!$K$2:$K$290,"&gt;0")</f>
        <v>49</v>
      </c>
      <c r="F5" s="13">
        <f t="shared" si="0"/>
        <v>0.61250000000000004</v>
      </c>
      <c r="G5" s="17">
        <f>SUMIFS(Operações!$O$2:$O$290,Operações!$I$2:$I$290,"&gt;="&amp;$B5,Operações!$I$2:$I$290,"&lt;="&amp;$C5)</f>
        <v>8877.7999999999993</v>
      </c>
      <c r="H5" s="21">
        <f>G5/Premissas!$B$4</f>
        <v>8.8777999999999996E-2</v>
      </c>
      <c r="I5" s="21">
        <f t="shared" ref="I5:I11" si="1">I4+H5</f>
        <v>0.11344899999999999</v>
      </c>
    </row>
    <row r="6" spans="1:9" ht="15" customHeight="1" x14ac:dyDescent="0.2">
      <c r="A6" s="20" t="s">
        <v>281</v>
      </c>
      <c r="B6" s="15">
        <v>46082</v>
      </c>
      <c r="C6" s="15">
        <v>46112</v>
      </c>
      <c r="D6" s="11">
        <f>COUNTIFS(Operações!$I$2:$I$290,"&gt;="&amp;$B6,Operações!$I$2:$I$290,"&lt;="&amp;$C6)</f>
        <v>47</v>
      </c>
      <c r="E6" s="11">
        <f>COUNTIFS(Operações!$I$2:$I$290,"&gt;="&amp;$B6,Operações!$I$2:$I$290,"&lt;="&amp;$C6,Operações!$K$2:$K$290,"&gt;0")</f>
        <v>22</v>
      </c>
      <c r="F6" s="13">
        <f t="shared" si="0"/>
        <v>0.46808510638297873</v>
      </c>
      <c r="G6" s="17">
        <f>SUMIFS(Operações!$O$2:$O$290,Operações!$I$2:$I$290,"&gt;="&amp;$B6,Operações!$I$2:$I$290,"&lt;="&amp;$C6)</f>
        <v>1589.4</v>
      </c>
      <c r="H6" s="21">
        <f>G6/Premissas!$B$4</f>
        <v>1.5894000000000002E-2</v>
      </c>
      <c r="I6" s="21">
        <f t="shared" si="1"/>
        <v>0.12934299999999999</v>
      </c>
    </row>
    <row r="7" spans="1:9" ht="15" customHeight="1" x14ac:dyDescent="0.2">
      <c r="A7" s="20" t="s">
        <v>282</v>
      </c>
      <c r="B7" s="15">
        <v>46113</v>
      </c>
      <c r="C7" s="15">
        <v>46142</v>
      </c>
      <c r="D7" s="11">
        <f>COUNTIFS(Operações!$I$2:$I$290,"&gt;="&amp;$B7,Operações!$I$2:$I$290,"&lt;="&amp;$C7)</f>
        <v>20</v>
      </c>
      <c r="E7" s="11">
        <f>COUNTIFS(Operações!$I$2:$I$290,"&gt;="&amp;$B7,Operações!$I$2:$I$290,"&lt;="&amp;$C7,Operações!$K$2:$K$290,"&gt;0")</f>
        <v>15</v>
      </c>
      <c r="F7" s="13">
        <f t="shared" si="0"/>
        <v>0.75</v>
      </c>
      <c r="G7" s="17">
        <f>SUMIFS(Operações!$O$2:$O$290,Operações!$I$2:$I$290,"&gt;="&amp;$B7,Operações!$I$2:$I$290,"&lt;="&amp;$C7)</f>
        <v>7234.3500000000013</v>
      </c>
      <c r="H7" s="21">
        <f>G7/Premissas!$B$4</f>
        <v>7.2343500000000019E-2</v>
      </c>
      <c r="I7" s="21">
        <f t="shared" si="1"/>
        <v>0.20168649999999999</v>
      </c>
    </row>
    <row r="8" spans="1:9" ht="15" customHeight="1" x14ac:dyDescent="0.2">
      <c r="A8" s="20" t="s">
        <v>283</v>
      </c>
      <c r="B8" s="15">
        <v>46143</v>
      </c>
      <c r="C8" s="15">
        <v>46173</v>
      </c>
      <c r="D8" s="11">
        <f>COUNTIFS(Operações!$I$2:$I$290,"&gt;="&amp;$B8,Operações!$I$2:$I$290,"&lt;="&amp;$C8)</f>
        <v>26</v>
      </c>
      <c r="E8" s="11">
        <f>COUNTIFS(Operações!$I$2:$I$290,"&gt;="&amp;$B8,Operações!$I$2:$I$290,"&lt;="&amp;$C8,Operações!$K$2:$K$290,"&gt;0")</f>
        <v>21</v>
      </c>
      <c r="F8" s="13">
        <f t="shared" si="0"/>
        <v>0.80769230769230771</v>
      </c>
      <c r="G8" s="17">
        <f>SUMIFS(Operações!$O$2:$O$290,Operações!$I$2:$I$290,"&gt;="&amp;$B8,Operações!$I$2:$I$290,"&lt;="&amp;$C8)</f>
        <v>7257.6000000000013</v>
      </c>
      <c r="H8" s="21">
        <f>G8/Premissas!$B$4</f>
        <v>7.2576000000000015E-2</v>
      </c>
      <c r="I8" s="21">
        <f t="shared" si="1"/>
        <v>0.27426250000000002</v>
      </c>
    </row>
    <row r="9" spans="1:9" ht="15" customHeight="1" x14ac:dyDescent="0.2">
      <c r="A9" s="20" t="s">
        <v>284</v>
      </c>
      <c r="B9" s="15">
        <v>46174</v>
      </c>
      <c r="C9" s="15">
        <v>46203</v>
      </c>
      <c r="D9" s="11">
        <f>COUNTIFS(Operações!$I$2:$I$290,"&gt;="&amp;$B9,Operações!$I$2:$I$290,"&lt;="&amp;$C9)</f>
        <v>31</v>
      </c>
      <c r="E9" s="11">
        <f>COUNTIFS(Operações!$I$2:$I$290,"&gt;="&amp;$B9,Operações!$I$2:$I$290,"&lt;="&amp;$C9,Operações!$K$2:$K$290,"&gt;0")</f>
        <v>18</v>
      </c>
      <c r="F9" s="13">
        <f t="shared" si="0"/>
        <v>0.58064516129032262</v>
      </c>
      <c r="G9" s="17">
        <f>SUMIFS(Operações!$O$2:$O$290,Operações!$I$2:$I$290,"&gt;="&amp;$B9,Operações!$I$2:$I$290,"&lt;="&amp;$C9)</f>
        <v>3146.2</v>
      </c>
      <c r="H9" s="21">
        <f>G9/Premissas!$B$4</f>
        <v>3.1461999999999997E-2</v>
      </c>
      <c r="I9" s="21">
        <f t="shared" si="1"/>
        <v>0.30572450000000001</v>
      </c>
    </row>
    <row r="10" spans="1:9" ht="15" customHeight="1" x14ac:dyDescent="0.2">
      <c r="A10" s="20" t="s">
        <v>285</v>
      </c>
      <c r="B10" s="15">
        <v>46204</v>
      </c>
      <c r="C10" s="15">
        <v>46234</v>
      </c>
      <c r="D10" s="11">
        <f>COUNTIFS(Operações!$I$2:$I$290,"&gt;="&amp;$B10,Operações!$I$2:$I$290,"&lt;="&amp;$C10)</f>
        <v>5</v>
      </c>
      <c r="E10" s="11">
        <f>COUNTIFS(Operações!$I$2:$I$290,"&gt;="&amp;$B10,Operações!$I$2:$I$290,"&lt;="&amp;$C10,Operações!$K$2:$K$290,"&gt;0")</f>
        <v>4</v>
      </c>
      <c r="F10" s="13">
        <f t="shared" si="0"/>
        <v>0.8</v>
      </c>
      <c r="G10" s="17">
        <f>SUMIFS(Operações!$O$2:$O$290,Operações!$I$2:$I$290,"&gt;="&amp;$B10,Operações!$I$2:$I$290,"&lt;="&amp;$C10)</f>
        <v>5443.15</v>
      </c>
      <c r="H10" s="21">
        <f>G10/Premissas!$B$4</f>
        <v>5.4431499999999994E-2</v>
      </c>
      <c r="I10" s="21">
        <f t="shared" si="1"/>
        <v>0.36015600000000003</v>
      </c>
    </row>
    <row r="11" spans="1:9" ht="15" customHeight="1" x14ac:dyDescent="0.2">
      <c r="A11" s="20" t="s">
        <v>286</v>
      </c>
      <c r="B11" s="15">
        <v>46235</v>
      </c>
      <c r="C11" s="15">
        <v>46265</v>
      </c>
      <c r="D11" s="11">
        <f>COUNTIFS(Operações!$I$2:$I$290,"&gt;="&amp;$B11,Operações!$I$2:$I$290,"&lt;="&amp;$C11)</f>
        <v>15</v>
      </c>
      <c r="E11" s="11">
        <f>COUNTIFS(Operações!$I$2:$I$290,"&gt;="&amp;$B11,Operações!$I$2:$I$290,"&lt;="&amp;$C11,Operações!$K$2:$K$290,"&gt;0")</f>
        <v>10</v>
      </c>
      <c r="F11" s="13">
        <f t="shared" si="0"/>
        <v>0.66666666666666663</v>
      </c>
      <c r="G11" s="17">
        <f>SUMIFS(Operações!$O$2:$O$290,Operações!$I$2:$I$290,"&gt;="&amp;$B11,Operações!$I$2:$I$290,"&lt;="&amp;$C11)</f>
        <v>1307.7499999999998</v>
      </c>
      <c r="H11" s="21">
        <f>G11/Premissas!$B$4</f>
        <v>1.3077499999999997E-2</v>
      </c>
      <c r="I11" s="21">
        <f t="shared" si="1"/>
        <v>0.37323350000000005</v>
      </c>
    </row>
    <row r="12" spans="1:9" x14ac:dyDescent="0.2">
      <c r="A12" s="3" t="s">
        <v>287</v>
      </c>
      <c r="D12" s="7">
        <f>SUM(D4:D11)</f>
        <v>289</v>
      </c>
      <c r="E12" s="7">
        <f>SUM(E4:E11)</f>
        <v>170</v>
      </c>
      <c r="F12" s="22">
        <f t="shared" si="0"/>
        <v>0.58823529411764708</v>
      </c>
      <c r="G12" s="23">
        <f>SUM(G4:G11)</f>
        <v>37323.350000000006</v>
      </c>
      <c r="H12" s="24">
        <f>G12/Premissas!$B$4</f>
        <v>0.37323350000000005</v>
      </c>
    </row>
    <row r="13" spans="1:9" ht="15" customHeight="1" x14ac:dyDescent="0.2"/>
    <row r="14" spans="1:9" x14ac:dyDescent="0.2">
      <c r="A14" s="25" t="s">
        <v>288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"/>
  <sheetViews>
    <sheetView zoomScaleNormal="100" workbookViewId="0"/>
  </sheetViews>
  <sheetFormatPr baseColWidth="10" defaultColWidth="8.6640625" defaultRowHeight="15" x14ac:dyDescent="0.2"/>
  <cols>
    <col min="1" max="1" width="24" customWidth="1"/>
    <col min="2" max="2" width="10" customWidth="1"/>
    <col min="3" max="3" width="11" customWidth="1"/>
    <col min="4" max="4" width="12" customWidth="1"/>
    <col min="5" max="5" width="10" customWidth="1"/>
    <col min="6" max="6" width="12" customWidth="1"/>
    <col min="7" max="7" width="16" customWidth="1"/>
    <col min="8" max="8" width="11" customWidth="1"/>
  </cols>
  <sheetData>
    <row r="1" spans="1:8" ht="15" customHeight="1" x14ac:dyDescent="0.2">
      <c r="A1" s="19" t="s">
        <v>289</v>
      </c>
    </row>
    <row r="3" spans="1:8" ht="15" customHeight="1" x14ac:dyDescent="0.2">
      <c r="A3" s="10" t="s">
        <v>5</v>
      </c>
      <c r="B3" s="10" t="s">
        <v>43</v>
      </c>
      <c r="C3" s="10" t="s">
        <v>273</v>
      </c>
      <c r="D3" s="10" t="s">
        <v>274</v>
      </c>
      <c r="E3" s="10" t="s">
        <v>275</v>
      </c>
      <c r="F3" s="10" t="s">
        <v>290</v>
      </c>
      <c r="G3" s="10" t="s">
        <v>45</v>
      </c>
      <c r="H3" s="10" t="s">
        <v>291</v>
      </c>
    </row>
    <row r="4" spans="1:8" ht="15" customHeight="1" x14ac:dyDescent="0.2">
      <c r="A4" s="7" t="s">
        <v>10</v>
      </c>
      <c r="B4" s="26">
        <f>IFERROR(INDEX(Operações!$M$2:$M$290,MATCH($A4,Operações!$L$2:$L$290,0)),0)</f>
        <v>0.1</v>
      </c>
      <c r="C4" s="27">
        <f>COUNTIF(Operações!$L$2:$L$290,$A4)</f>
        <v>70</v>
      </c>
      <c r="D4" s="27">
        <f>COUNTIFS(Operações!$L$2:$L$290,$A4,Operações!$K$2:$K$290,"&gt;0")</f>
        <v>40</v>
      </c>
      <c r="E4" s="26">
        <f t="shared" ref="E4:E10" si="0">IFERROR(D4/C4,0)</f>
        <v>0.5714285714285714</v>
      </c>
      <c r="F4" s="28">
        <f>IFERROR(SUMIF(Operações!$L$2:$L$290,$A4,Operações!$K$2:$K$290)/C4,0)</f>
        <v>2.7134285714285718E-2</v>
      </c>
      <c r="G4" s="29">
        <f>SUMIF(Operações!$L$2:$L$290,$A4,Operações!$O$2:$O$290)</f>
        <v>18994</v>
      </c>
      <c r="H4" s="26">
        <f t="shared" ref="H4:H10" si="1">IFERROR(G4/$G$11,0)</f>
        <v>0.50890394350989399</v>
      </c>
    </row>
    <row r="5" spans="1:8" ht="15" customHeight="1" x14ac:dyDescent="0.2">
      <c r="A5" s="7" t="s">
        <v>20</v>
      </c>
      <c r="B5" s="26">
        <f>IFERROR(INDEX(Operações!$M$2:$M$290,MATCH($A5,Operações!$L$2:$L$290,0)),0)</f>
        <v>3.5000000000000003E-2</v>
      </c>
      <c r="C5" s="27">
        <f>COUNTIF(Operações!$L$2:$L$290,$A5)</f>
        <v>166</v>
      </c>
      <c r="D5" s="27">
        <f>COUNTIFS(Operações!$L$2:$L$290,$A5,Operações!$K$2:$K$290,"&gt;0")</f>
        <v>95</v>
      </c>
      <c r="E5" s="26">
        <f t="shared" si="0"/>
        <v>0.57228915662650603</v>
      </c>
      <c r="F5" s="28">
        <f>IFERROR(SUMIF(Operações!$L$2:$L$290,$A5,Operações!$K$2:$K$290)/C5,0)</f>
        <v>1.4594578313253006E-2</v>
      </c>
      <c r="G5" s="29">
        <f>SUMIF(Operações!$L$2:$L$290,$A5,Operações!$O$2:$O$290)</f>
        <v>8479.4499999999989</v>
      </c>
      <c r="H5" s="26">
        <f t="shared" si="1"/>
        <v>0.22718887774007424</v>
      </c>
    </row>
    <row r="6" spans="1:8" ht="15" customHeight="1" x14ac:dyDescent="0.2">
      <c r="A6" s="7" t="s">
        <v>14</v>
      </c>
      <c r="B6" s="26">
        <f>IFERROR(INDEX(Operações!$M$2:$M$290,MATCH($A6,Operações!$L$2:$L$290,0)),0)</f>
        <v>0.08</v>
      </c>
      <c r="C6" s="27">
        <f>COUNTIF(Operações!$L$2:$L$290,$A6)</f>
        <v>11</v>
      </c>
      <c r="D6" s="27">
        <f>COUNTIFS(Operações!$L$2:$L$290,$A6,Operações!$K$2:$K$290,"&gt;0")</f>
        <v>9</v>
      </c>
      <c r="E6" s="26">
        <f t="shared" si="0"/>
        <v>0.81818181818181823</v>
      </c>
      <c r="F6" s="28">
        <f>IFERROR(SUMIF(Operações!$L$2:$L$290,$A6,Operações!$K$2:$K$290)/C6,0)</f>
        <v>4.6763636363636361E-2</v>
      </c>
      <c r="G6" s="29">
        <f>SUMIF(Operações!$L$2:$L$290,$A6,Operações!$O$2:$O$290)</f>
        <v>4115.2000000000007</v>
      </c>
      <c r="H6" s="26">
        <f t="shared" si="1"/>
        <v>0.11025805561397894</v>
      </c>
    </row>
    <row r="7" spans="1:8" ht="15" customHeight="1" x14ac:dyDescent="0.2">
      <c r="A7" s="7" t="s">
        <v>8</v>
      </c>
      <c r="B7" s="26">
        <f>IFERROR(INDEX(Operações!$M$2:$M$290,MATCH($A7,Operações!$L$2:$L$290,0)),0)</f>
        <v>0.14000000000000001</v>
      </c>
      <c r="C7" s="27">
        <f>COUNTIF(Operações!$L$2:$L$290,$A7)</f>
        <v>16</v>
      </c>
      <c r="D7" s="27">
        <f>COUNTIFS(Operações!$L$2:$L$290,$A7,Operações!$K$2:$K$290,"&gt;0")</f>
        <v>8</v>
      </c>
      <c r="E7" s="26">
        <f t="shared" si="0"/>
        <v>0.5</v>
      </c>
      <c r="F7" s="28">
        <f>IFERROR(SUMIF(Operações!$L$2:$L$290,$A7,Operações!$K$2:$K$290)/C7,0)</f>
        <v>1.2575000000000001E-2</v>
      </c>
      <c r="G7" s="29">
        <f>SUMIF(Operações!$L$2:$L$290,$A7,Operações!$O$2:$O$290)</f>
        <v>2816.8000000000006</v>
      </c>
      <c r="H7" s="26">
        <f t="shared" si="1"/>
        <v>7.5470181535151601E-2</v>
      </c>
    </row>
    <row r="8" spans="1:8" ht="15" customHeight="1" x14ac:dyDescent="0.2">
      <c r="A8" s="7" t="s">
        <v>16</v>
      </c>
      <c r="B8" s="26">
        <f>IFERROR(INDEX(Operações!$M$2:$M$290,MATCH($A8,Operações!$L$2:$L$290,0)),0)</f>
        <v>7.0000000000000007E-2</v>
      </c>
      <c r="C8" s="27">
        <f>COUNTIF(Operações!$L$2:$L$290,$A8)</f>
        <v>5</v>
      </c>
      <c r="D8" s="27">
        <f>COUNTIFS(Operações!$L$2:$L$290,$A8,Operações!$K$2:$K$290,"&gt;0")</f>
        <v>5</v>
      </c>
      <c r="E8" s="26">
        <f t="shared" si="0"/>
        <v>1</v>
      </c>
      <c r="F8" s="28">
        <f>IFERROR(SUMIF(Operações!$L$2:$L$290,$A8,Operações!$K$2:$K$290)/C8,0)</f>
        <v>4.3700000000000003E-2</v>
      </c>
      <c r="G8" s="29">
        <f>SUMIF(Operações!$L$2:$L$290,$A8,Operações!$O$2:$O$290)</f>
        <v>1529.5</v>
      </c>
      <c r="H8" s="26">
        <f t="shared" si="1"/>
        <v>4.0979708413097969E-2</v>
      </c>
    </row>
    <row r="9" spans="1:8" ht="15" customHeight="1" x14ac:dyDescent="0.2">
      <c r="A9" s="7" t="s">
        <v>18</v>
      </c>
      <c r="B9" s="26">
        <f>IFERROR(INDEX(Operações!$M$2:$M$290,MATCH($A9,Operações!$L$2:$L$290,0)),0)</f>
        <v>0.06</v>
      </c>
      <c r="C9" s="27">
        <f>COUNTIF(Operações!$L$2:$L$290,$A9)</f>
        <v>6</v>
      </c>
      <c r="D9" s="27">
        <f>COUNTIFS(Operações!$L$2:$L$290,$A9,Operações!$K$2:$K$290,"&gt;0")</f>
        <v>5</v>
      </c>
      <c r="E9" s="26">
        <f t="shared" si="0"/>
        <v>0.83333333333333337</v>
      </c>
      <c r="F9" s="28">
        <f>IFERROR(SUMIF(Operações!$L$2:$L$290,$A9,Operações!$K$2:$K$290)/C9,0)</f>
        <v>3.8566666666666666E-2</v>
      </c>
      <c r="G9" s="29">
        <f>SUMIF(Operações!$L$2:$L$290,$A9,Operações!$O$2:$O$290)</f>
        <v>1388.4</v>
      </c>
      <c r="H9" s="26">
        <f t="shared" si="1"/>
        <v>3.7199233187803347E-2</v>
      </c>
    </row>
    <row r="10" spans="1:8" ht="15" customHeight="1" x14ac:dyDescent="0.2">
      <c r="A10" s="7" t="s">
        <v>22</v>
      </c>
      <c r="B10" s="26">
        <f>IFERROR(INDEX(Operações!$M$2:$M$290,MATCH($A10,Operações!$L$2:$L$290,0)),0)</f>
        <v>0</v>
      </c>
      <c r="C10" s="27">
        <f>COUNTIF(Operações!$L$2:$L$290,$A10)</f>
        <v>15</v>
      </c>
      <c r="D10" s="27">
        <f>COUNTIFS(Operações!$L$2:$L$290,$A10,Operações!$K$2:$K$290,"&gt;0")</f>
        <v>8</v>
      </c>
      <c r="E10" s="26">
        <f t="shared" si="0"/>
        <v>0.53333333333333333</v>
      </c>
      <c r="F10" s="28">
        <f>IFERROR(SUMIF(Operações!$L$2:$L$290,$A10,Operações!$K$2:$K$290)/C10,0)</f>
        <v>1.0093333333333334E-2</v>
      </c>
      <c r="G10" s="29">
        <f>SUMIF(Operações!$L$2:$L$290,$A10,Operações!$O$2:$O$290)</f>
        <v>0</v>
      </c>
      <c r="H10" s="26">
        <f t="shared" si="1"/>
        <v>0</v>
      </c>
    </row>
    <row r="11" spans="1:8" ht="15" customHeight="1" x14ac:dyDescent="0.2">
      <c r="A11" s="3" t="s">
        <v>287</v>
      </c>
      <c r="C11" s="3">
        <f>SUM(C4:C10)</f>
        <v>289</v>
      </c>
      <c r="G11" s="18">
        <f>SUM(G4:G10)</f>
        <v>37323.35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zoomScaleNormal="100" workbookViewId="0"/>
  </sheetViews>
  <sheetFormatPr baseColWidth="10" defaultColWidth="8.6640625" defaultRowHeight="15" x14ac:dyDescent="0.2"/>
  <cols>
    <col min="1" max="1" width="16" customWidth="1"/>
    <col min="2" max="2" width="52" customWidth="1"/>
    <col min="3" max="3" width="16" customWidth="1"/>
    <col min="4" max="4" width="12" customWidth="1"/>
  </cols>
  <sheetData>
    <row r="1" spans="1:8" ht="15" customHeight="1" x14ac:dyDescent="0.2">
      <c r="A1" s="19" t="s">
        <v>292</v>
      </c>
    </row>
    <row r="3" spans="1:8" ht="15" customHeight="1" x14ac:dyDescent="0.2">
      <c r="A3" s="35" t="s">
        <v>293</v>
      </c>
      <c r="B3" s="34"/>
      <c r="C3" s="34"/>
      <c r="D3" s="34"/>
      <c r="E3" s="34"/>
      <c r="F3" s="34"/>
      <c r="G3" s="34"/>
      <c r="H3" s="34"/>
    </row>
    <row r="4" spans="1:8" ht="15" customHeight="1" x14ac:dyDescent="0.2">
      <c r="A4" s="34"/>
      <c r="B4" s="34"/>
      <c r="C4" s="34"/>
      <c r="D4" s="34"/>
      <c r="E4" s="34"/>
      <c r="F4" s="34"/>
      <c r="G4" s="34"/>
      <c r="H4" s="34"/>
    </row>
    <row r="5" spans="1:8" ht="15" customHeight="1" x14ac:dyDescent="0.2">
      <c r="A5" s="34"/>
      <c r="B5" s="34"/>
      <c r="C5" s="34"/>
      <c r="D5" s="34"/>
      <c r="E5" s="34"/>
      <c r="F5" s="34"/>
      <c r="G5" s="34"/>
      <c r="H5" s="34"/>
    </row>
    <row r="7" spans="1:8" ht="15" customHeight="1" x14ac:dyDescent="0.2">
      <c r="A7" s="10" t="s">
        <v>294</v>
      </c>
      <c r="B7" s="10" t="s">
        <v>295</v>
      </c>
      <c r="C7" s="10" t="s">
        <v>276</v>
      </c>
      <c r="D7" s="10" t="s">
        <v>277</v>
      </c>
    </row>
    <row r="8" spans="1:8" ht="15" customHeight="1" x14ac:dyDescent="0.2">
      <c r="A8" s="7" t="s">
        <v>296</v>
      </c>
      <c r="B8" s="27" t="s">
        <v>297</v>
      </c>
      <c r="C8" s="30">
        <f>SUM(Operações!$O$2:$O$290)</f>
        <v>37323.349999999991</v>
      </c>
      <c r="D8" s="28">
        <f>C8/Premissas!$B$4</f>
        <v>0.37323349999999994</v>
      </c>
    </row>
    <row r="9" spans="1:8" ht="15" customHeight="1" x14ac:dyDescent="0.2">
      <c r="A9" s="7" t="s">
        <v>298</v>
      </c>
      <c r="B9" s="27" t="s">
        <v>299</v>
      </c>
      <c r="C9" s="30">
        <f>SUMIF(Operações!$C$2:$C$290,"&lt;&gt;sem etiqueta",Operações!$O$2:$O$290)+SUMIF(Operações!$C$2:$C$290,"sem etiqueta",Operações!$K$2:$K$290)*Premissas!$B$4*0.035</f>
        <v>34254.499999999993</v>
      </c>
      <c r="D9" s="28">
        <f>C9/Premissas!$B$4</f>
        <v>0.34254499999999993</v>
      </c>
    </row>
    <row r="11" spans="1:8" ht="15" customHeight="1" x14ac:dyDescent="0.2">
      <c r="A11" s="31" t="s">
        <v>300</v>
      </c>
    </row>
  </sheetData>
  <mergeCells count="1">
    <mergeCell ref="A3:H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Premissas</vt:lpstr>
      <vt:lpstr>Operações</vt:lpstr>
      <vt:lpstr>Mês a mês</vt:lpstr>
      <vt:lpstr>Por perfil</vt:lpstr>
      <vt:lpstr>Sensibilidade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Rafa Martins</cp:lastModifiedBy>
  <cp:revision>0</cp:revision>
  <dcterms:created xsi:type="dcterms:W3CDTF">2026-08-07T14:30:28Z</dcterms:created>
  <dcterms:modified xsi:type="dcterms:W3CDTF">2026-09-02T22:07:41Z</dcterms:modified>
  <dc:language>en-US</dc:language>
</cp:coreProperties>
</file>